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665\Desktop\Mrázek\22 Urgent ON Náchod\15 ZD stavební práce\Soupisy\"/>
    </mc:Choice>
  </mc:AlternateContent>
  <xr:revisionPtr revIDLastSave="0" documentId="8_{F9F0E220-7865-4F2E-8D66-C6CBE776D279}" xr6:coauthVersionLast="47" xr6:coauthVersionMax="47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Rekapitulace stavby" sheetId="1" state="veryHidden" r:id="rId1"/>
    <sheet name="IO04 Přeložka plynovodu" sheetId="2" r:id="rId2"/>
  </sheets>
  <definedNames>
    <definedName name="_xlnm._FilterDatabase" localSheetId="1" hidden="1">'IO04 Přeložka plynovodu'!$C$131:$K$265</definedName>
    <definedName name="_xlnm.Print_Titles" localSheetId="1">'IO04 Přeložka plynovodu'!$131:$131</definedName>
    <definedName name="_xlnm.Print_Titles" localSheetId="0">'Rekapitulace stavby'!$92:$92</definedName>
    <definedName name="_xlnm.Print_Area" localSheetId="1">'IO04 Přeložka plynovodu'!$C$4:$J$41,'IO04 Přeložka plynovodu'!$C$50:$J$76,'IO04 Přeložka plynovodu'!$C$82:$J$113,'IO04 Přeložka plynovodu'!$C$119:$J$265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2" l="1"/>
  <c r="J38" i="2"/>
  <c r="AY95" i="1" s="1"/>
  <c r="J37" i="2"/>
  <c r="AX95" i="1"/>
  <c r="BI265" i="2"/>
  <c r="BH265" i="2"/>
  <c r="BG265" i="2"/>
  <c r="BF265" i="2"/>
  <c r="T265" i="2"/>
  <c r="T264" i="2" s="1"/>
  <c r="R265" i="2"/>
  <c r="R264" i="2" s="1"/>
  <c r="P265" i="2"/>
  <c r="P264" i="2" s="1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4" i="2"/>
  <c r="BH184" i="2"/>
  <c r="BG184" i="2"/>
  <c r="BF184" i="2"/>
  <c r="T184" i="2"/>
  <c r="R184" i="2"/>
  <c r="P184" i="2"/>
  <c r="BI179" i="2"/>
  <c r="BH179" i="2"/>
  <c r="BG179" i="2"/>
  <c r="BF179" i="2"/>
  <c r="T179" i="2"/>
  <c r="T178" i="2" s="1"/>
  <c r="R179" i="2"/>
  <c r="R178" i="2" s="1"/>
  <c r="P179" i="2"/>
  <c r="P178" i="2" s="1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J129" i="2"/>
  <c r="J128" i="2"/>
  <c r="F126" i="2"/>
  <c r="E124" i="2"/>
  <c r="J92" i="2"/>
  <c r="J91" i="2"/>
  <c r="F89" i="2"/>
  <c r="E87" i="2"/>
  <c r="J18" i="2"/>
  <c r="E18" i="2"/>
  <c r="F129" i="2" s="1"/>
  <c r="J17" i="2"/>
  <c r="J15" i="2"/>
  <c r="E15" i="2"/>
  <c r="F128" i="2" s="1"/>
  <c r="J14" i="2"/>
  <c r="J12" i="2"/>
  <c r="J89" i="2" s="1"/>
  <c r="E7" i="2"/>
  <c r="E122" i="2" s="1"/>
  <c r="L90" i="1"/>
  <c r="AM90" i="1"/>
  <c r="AM89" i="1"/>
  <c r="L89" i="1"/>
  <c r="AM87" i="1"/>
  <c r="L87" i="1"/>
  <c r="L85" i="1"/>
  <c r="L84" i="1"/>
  <c r="J261" i="2"/>
  <c r="BK249" i="2"/>
  <c r="BK246" i="2"/>
  <c r="BK238" i="2"/>
  <c r="BK214" i="2"/>
  <c r="BK207" i="2"/>
  <c r="J190" i="2"/>
  <c r="J167" i="2"/>
  <c r="BK162" i="2"/>
  <c r="BK244" i="2"/>
  <c r="BK240" i="2"/>
  <c r="BK230" i="2"/>
  <c r="J220" i="2"/>
  <c r="BK194" i="2"/>
  <c r="BK173" i="2"/>
  <c r="J135" i="2"/>
  <c r="BK260" i="2"/>
  <c r="J248" i="2"/>
  <c r="BK242" i="2"/>
  <c r="BK225" i="2"/>
  <c r="J214" i="2"/>
  <c r="J207" i="2"/>
  <c r="BK179" i="2"/>
  <c r="J162" i="2"/>
  <c r="J148" i="2"/>
  <c r="BK261" i="2"/>
  <c r="J252" i="2"/>
  <c r="BK245" i="2"/>
  <c r="BK235" i="2"/>
  <c r="J228" i="2"/>
  <c r="BK206" i="2"/>
  <c r="J192" i="2"/>
  <c r="BK177" i="2"/>
  <c r="BK167" i="2"/>
  <c r="J152" i="2"/>
  <c r="J262" i="2"/>
  <c r="J251" i="2"/>
  <c r="J245" i="2"/>
  <c r="J237" i="2"/>
  <c r="J219" i="2"/>
  <c r="J206" i="2"/>
  <c r="J184" i="2"/>
  <c r="J161" i="2"/>
  <c r="J265" i="2"/>
  <c r="BK251" i="2"/>
  <c r="J235" i="2"/>
  <c r="J225" i="2"/>
  <c r="BK216" i="2"/>
  <c r="J177" i="2"/>
  <c r="BK152" i="2"/>
  <c r="BK262" i="2"/>
  <c r="J250" i="2"/>
  <c r="BK243" i="2"/>
  <c r="J226" i="2"/>
  <c r="BK220" i="2"/>
  <c r="J210" i="2"/>
  <c r="J200" i="2"/>
  <c r="J171" i="2"/>
  <c r="J158" i="2"/>
  <c r="J136" i="2"/>
  <c r="BK258" i="2"/>
  <c r="J249" i="2"/>
  <c r="BK241" i="2"/>
  <c r="J231" i="2"/>
  <c r="BK217" i="2"/>
  <c r="BK198" i="2"/>
  <c r="BK184" i="2"/>
  <c r="BK165" i="2"/>
  <c r="J140" i="2"/>
  <c r="BK265" i="2"/>
  <c r="BK256" i="2"/>
  <c r="J247" i="2"/>
  <c r="J240" i="2"/>
  <c r="BK236" i="2"/>
  <c r="J217" i="2"/>
  <c r="BK208" i="2"/>
  <c r="J197" i="2"/>
  <c r="J169" i="2"/>
  <c r="BK163" i="2"/>
  <c r="BK148" i="2"/>
  <c r="J258" i="2"/>
  <c r="J241" i="2"/>
  <c r="BK231" i="2"/>
  <c r="BK224" i="2"/>
  <c r="BK200" i="2"/>
  <c r="BK175" i="2"/>
  <c r="BK136" i="2"/>
  <c r="J259" i="2"/>
  <c r="BK247" i="2"/>
  <c r="BK239" i="2"/>
  <c r="J224" i="2"/>
  <c r="J216" i="2"/>
  <c r="J208" i="2"/>
  <c r="BK192" i="2"/>
  <c r="BK169" i="2"/>
  <c r="J153" i="2"/>
  <c r="BK135" i="2"/>
  <c r="J256" i="2"/>
  <c r="J246" i="2"/>
  <c r="J238" i="2"/>
  <c r="J230" i="2"/>
  <c r="BK219" i="2"/>
  <c r="BK204" i="2"/>
  <c r="BK190" i="2"/>
  <c r="J175" i="2"/>
  <c r="BK158" i="2"/>
  <c r="AS94" i="1"/>
  <c r="J260" i="2"/>
  <c r="BK248" i="2"/>
  <c r="J239" i="2"/>
  <c r="BK226" i="2"/>
  <c r="BK210" i="2"/>
  <c r="J198" i="2"/>
  <c r="BK171" i="2"/>
  <c r="J165" i="2"/>
  <c r="J263" i="2"/>
  <c r="J243" i="2"/>
  <c r="BK237" i="2"/>
  <c r="BK229" i="2"/>
  <c r="J223" i="2"/>
  <c r="BK197" i="2"/>
  <c r="BK153" i="2"/>
  <c r="BK263" i="2"/>
  <c r="BK252" i="2"/>
  <c r="J244" i="2"/>
  <c r="BK228" i="2"/>
  <c r="BK223" i="2"/>
  <c r="BK213" i="2"/>
  <c r="J204" i="2"/>
  <c r="J173" i="2"/>
  <c r="BK161" i="2"/>
  <c r="BK140" i="2"/>
  <c r="BK259" i="2"/>
  <c r="BK250" i="2"/>
  <c r="J242" i="2"/>
  <c r="J236" i="2"/>
  <c r="J229" i="2"/>
  <c r="J213" i="2"/>
  <c r="J194" i="2"/>
  <c r="J179" i="2"/>
  <c r="J163" i="2"/>
  <c r="T134" i="2" l="1"/>
  <c r="BK183" i="2"/>
  <c r="J183" i="2" s="1"/>
  <c r="J100" i="2" s="1"/>
  <c r="BK196" i="2"/>
  <c r="J196" i="2" s="1"/>
  <c r="J101" i="2" s="1"/>
  <c r="T196" i="2"/>
  <c r="R199" i="2"/>
  <c r="T212" i="2"/>
  <c r="BK222" i="2"/>
  <c r="R134" i="2"/>
  <c r="P183" i="2"/>
  <c r="BK199" i="2"/>
  <c r="J199" i="2" s="1"/>
  <c r="J102" i="2" s="1"/>
  <c r="BK212" i="2"/>
  <c r="J212" i="2" s="1"/>
  <c r="J103" i="2" s="1"/>
  <c r="R212" i="2"/>
  <c r="P218" i="2"/>
  <c r="T222" i="2"/>
  <c r="T221" i="2" s="1"/>
  <c r="BK134" i="2"/>
  <c r="R183" i="2"/>
  <c r="R196" i="2"/>
  <c r="T199" i="2"/>
  <c r="P212" i="2"/>
  <c r="R218" i="2"/>
  <c r="P222" i="2"/>
  <c r="P221" i="2" s="1"/>
  <c r="P134" i="2"/>
  <c r="T183" i="2"/>
  <c r="P196" i="2"/>
  <c r="P199" i="2"/>
  <c r="BK218" i="2"/>
  <c r="J218" i="2" s="1"/>
  <c r="J104" i="2" s="1"/>
  <c r="T218" i="2"/>
  <c r="R222" i="2"/>
  <c r="R221" i="2" s="1"/>
  <c r="BK264" i="2"/>
  <c r="J264" i="2" s="1"/>
  <c r="J107" i="2" s="1"/>
  <c r="BK178" i="2"/>
  <c r="J178" i="2" s="1"/>
  <c r="J99" i="2" s="1"/>
  <c r="E85" i="2"/>
  <c r="F91" i="2"/>
  <c r="J126" i="2"/>
  <c r="BE161" i="2"/>
  <c r="BE169" i="2"/>
  <c r="BE171" i="2"/>
  <c r="BE197" i="2"/>
  <c r="BE207" i="2"/>
  <c r="BE214" i="2"/>
  <c r="BE224" i="2"/>
  <c r="BE225" i="2"/>
  <c r="BE238" i="2"/>
  <c r="BE239" i="2"/>
  <c r="BE260" i="2"/>
  <c r="F92" i="2"/>
  <c r="BE148" i="2"/>
  <c r="BE165" i="2"/>
  <c r="BE184" i="2"/>
  <c r="BE194" i="2"/>
  <c r="BE204" i="2"/>
  <c r="BE206" i="2"/>
  <c r="BE216" i="2"/>
  <c r="BE230" i="2"/>
  <c r="BE235" i="2"/>
  <c r="BE236" i="2"/>
  <c r="BE237" i="2"/>
  <c r="BE240" i="2"/>
  <c r="BE244" i="2"/>
  <c r="BE252" i="2"/>
  <c r="BE256" i="2"/>
  <c r="BE262" i="2"/>
  <c r="BE263" i="2"/>
  <c r="BE140" i="2"/>
  <c r="BE158" i="2"/>
  <c r="BE162" i="2"/>
  <c r="BE163" i="2"/>
  <c r="BE167" i="2"/>
  <c r="BE179" i="2"/>
  <c r="BE190" i="2"/>
  <c r="BE208" i="2"/>
  <c r="BE210" i="2"/>
  <c r="BE213" i="2"/>
  <c r="BE217" i="2"/>
  <c r="BE226" i="2"/>
  <c r="BE228" i="2"/>
  <c r="BE245" i="2"/>
  <c r="BE246" i="2"/>
  <c r="BE247" i="2"/>
  <c r="BE248" i="2"/>
  <c r="BE249" i="2"/>
  <c r="BE259" i="2"/>
  <c r="BE261" i="2"/>
  <c r="BE135" i="2"/>
  <c r="BE136" i="2"/>
  <c r="BE152" i="2"/>
  <c r="BE153" i="2"/>
  <c r="BE173" i="2"/>
  <c r="BE175" i="2"/>
  <c r="BE177" i="2"/>
  <c r="BE192" i="2"/>
  <c r="BE198" i="2"/>
  <c r="BE200" i="2"/>
  <c r="BE219" i="2"/>
  <c r="BE220" i="2"/>
  <c r="BE223" i="2"/>
  <c r="BE229" i="2"/>
  <c r="BE231" i="2"/>
  <c r="BE241" i="2"/>
  <c r="BE242" i="2"/>
  <c r="BE243" i="2"/>
  <c r="BE250" i="2"/>
  <c r="BE251" i="2"/>
  <c r="BE258" i="2"/>
  <c r="BE265" i="2"/>
  <c r="F36" i="2"/>
  <c r="BA95" i="1" s="1"/>
  <c r="BA94" i="1" s="1"/>
  <c r="W30" i="1" s="1"/>
  <c r="F37" i="2"/>
  <c r="BB95" i="1" s="1"/>
  <c r="BB94" i="1" s="1"/>
  <c r="W31" i="1" s="1"/>
  <c r="F39" i="2"/>
  <c r="BD95" i="1" s="1"/>
  <c r="BD94" i="1" s="1"/>
  <c r="W33" i="1" s="1"/>
  <c r="J36" i="2"/>
  <c r="AW95" i="1" s="1"/>
  <c r="F38" i="2"/>
  <c r="BC95" i="1" s="1"/>
  <c r="BC94" i="1" s="1"/>
  <c r="W32" i="1" s="1"/>
  <c r="P133" i="2" l="1"/>
  <c r="P132" i="2" s="1"/>
  <c r="AU95" i="1" s="1"/>
  <c r="AU94" i="1" s="1"/>
  <c r="R133" i="2"/>
  <c r="R132" i="2" s="1"/>
  <c r="T133" i="2"/>
  <c r="T132" i="2" s="1"/>
  <c r="BK133" i="2"/>
  <c r="BK221" i="2"/>
  <c r="J221" i="2" s="1"/>
  <c r="J105" i="2" s="1"/>
  <c r="J222" i="2"/>
  <c r="J106" i="2" s="1"/>
  <c r="J134" i="2"/>
  <c r="J98" i="2" s="1"/>
  <c r="F35" i="2"/>
  <c r="AZ95" i="1" s="1"/>
  <c r="AZ94" i="1" s="1"/>
  <c r="W29" i="1" s="1"/>
  <c r="J35" i="2"/>
  <c r="AV95" i="1" s="1"/>
  <c r="AT95" i="1" s="1"/>
  <c r="AW94" i="1"/>
  <c r="AK30" i="1" s="1"/>
  <c r="AX94" i="1"/>
  <c r="AY94" i="1"/>
  <c r="J133" i="2" l="1"/>
  <c r="J97" i="2" s="1"/>
  <c r="BK132" i="2"/>
  <c r="J132" i="2" s="1"/>
  <c r="J96" i="2" s="1"/>
  <c r="AV94" i="1"/>
  <c r="AK29" i="1" s="1"/>
  <c r="J30" i="2" l="1"/>
  <c r="J32" i="2" s="1"/>
  <c r="AG95" i="1" s="1"/>
  <c r="AG94" i="1" s="1"/>
  <c r="AK26" i="1" s="1"/>
  <c r="AK35" i="1" s="1"/>
  <c r="J113" i="2"/>
  <c r="AT94" i="1"/>
  <c r="AN94" i="1" s="1"/>
  <c r="J41" i="2" l="1"/>
  <c r="AN95" i="1"/>
</calcChain>
</file>

<file path=xl/sharedStrings.xml><?xml version="1.0" encoding="utf-8"?>
<sst xmlns="http://schemas.openxmlformats.org/spreadsheetml/2006/main" count="1783" uniqueCount="459">
  <si>
    <t>Export Komplet</t>
  </si>
  <si>
    <t/>
  </si>
  <si>
    <t>2.0</t>
  </si>
  <si>
    <t>False</t>
  </si>
  <si>
    <t>{022c0de9-6d6e-4e57-a09d-9dc9c22b1367}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</si>
  <si>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</si>
  <si>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</si>
  <si>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</si>
  <si>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</si>
  <si>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</si>
  <si>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</si>
  <si>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</si>
  <si>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</si>
  <si>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223014_M</t>
  </si>
  <si>
    <t>Stavba:</t>
  </si>
  <si>
    <t>URGENTNÍ PŘÍJEM - Oblastní nemocnice Náchod - přístavba a stavební úpravy části pavilonu „A a pavilonu „B</t>
  </si>
  <si>
    <t>KSO:</t>
  </si>
  <si>
    <t>CC-CZ:</t>
  </si>
  <si>
    <t>Místo:</t>
  </si>
  <si>
    <t xml:space="preserve"> </t>
  </si>
  <si>
    <t>Datum:</t>
  </si>
  <si>
    <t>11. 8. 2023</t>
  </si>
  <si>
    <t>Zadavatel:</t>
  </si>
  <si>
    <t>IČ:</t>
  </si>
  <si>
    <t>DIČ:</t>
  </si>
  <si>
    <t>Zhotovitel:</t>
  </si>
  <si>
    <t>Projektant:</t>
  </si>
  <si>
    <t>45539782</t>
  </si>
  <si>
    <t>T-FESTING s.r.o.</t>
  </si>
  <si>
    <t>True</t>
  </si>
  <si>
    <t>Zpracovatel:</t>
  </si>
  <si>
    <t>Marie Dvořáková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</si>
  <si>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</si>
  <si>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</si>
  <si>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</si>
  <si>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</si>
  <si>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</si>
  <si>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</si>
  <si>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</si>
  <si>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</si>
  <si>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</si>
  <si>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</si>
  <si>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</si>
  <si>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</si>
  <si>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</si>
  <si>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</si>
  <si>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</si>
  <si>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</si>
  <si>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</si>
  <si>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</si>
  <si>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</si>
  <si>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</si>
  <si>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</si>
  <si>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</si>
  <si>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</si>
  <si>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</si>
  <si>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</si>
  <si>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</si>
  <si>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</si>
  <si>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</si>
  <si>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</si>
  <si>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</si>
  <si>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</si>
  <si>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</si>
  <si>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</si>
  <si>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</si>
  <si>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</si>
  <si>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</si>
  <si>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</si>
  <si>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</si>
  <si>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</si>
  <si>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</si>
  <si>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</si>
  <si>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</si>
  <si>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</si>
  <si>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</si>
  <si>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</si>
  <si>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</si>
  <si>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223014</t>
  </si>
  <si>
    <t>Přeložka areálového STL plynovodu</t>
  </si>
  <si>
    <t>ING</t>
  </si>
  <si>
    <t>1</t>
  </si>
  <si>
    <t>{4ba8eee2-9b23-4d09-9ccd-80afe20d7feb}</t>
  </si>
  <si>
    <t>2</t>
  </si>
  <si>
    <t>KRYCÍ LIST SOUPISU PRACÍ</t>
  </si>
  <si>
    <t>Objekt:</t>
  </si>
  <si>
    <t>223014 - Přeložka areálového STL plynovodu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</si>
  <si>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</si>
  <si>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</si>
  <si>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</si>
  <si>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</si>
  <si>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</si>
  <si>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</si>
  <si>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</si>
  <si>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</si>
  <si>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</si>
  <si>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</si>
  <si>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</si>
  <si>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</si>
  <si>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</si>
  <si>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</si>
  <si>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</si>
  <si>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</si>
  <si>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23-M - Montáže potrubí</t>
  </si>
  <si>
    <t xml:space="preserve">    58-M - Revize vyhrazených technických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</si>
  <si>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</si>
  <si>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</si>
  <si>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</si>
  <si>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</si>
  <si>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</si>
  <si>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</si>
  <si>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</si>
  <si>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</si>
  <si>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</si>
  <si>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</si>
  <si>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</si>
  <si>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</si>
  <si>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</si>
  <si>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</si>
  <si>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</si>
  <si>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</si>
  <si>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</si>
  <si>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</si>
  <si>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119001422</t>
  </si>
  <si>
    <t>Dočasné zajištění kabelů a kabelových tratí z 6 volně ložených kabelů</t>
  </si>
  <si>
    <t>m</t>
  </si>
  <si>
    <t>4</t>
  </si>
  <si>
    <t>-322737204</t>
  </si>
  <si>
    <t>131251100</t>
  </si>
  <si>
    <t>Hloubení jam nezapažených v hornině třídy těžitelnosti I skupiny 3 objem do 20 m3 strojně</t>
  </si>
  <si>
    <t>m3</t>
  </si>
  <si>
    <t>1504586713</t>
  </si>
  <si>
    <t>VV</t>
  </si>
  <si>
    <t>"Startovací jáma pro vtahování" 1,5*3,0*1,5</t>
  </si>
  <si>
    <t>"Cílová jáma pro vtahování" 1,5*3,0*2,0</t>
  </si>
  <si>
    <t>Součet</t>
  </si>
  <si>
    <t>3</t>
  </si>
  <si>
    <t>132251103</t>
  </si>
  <si>
    <t>Hloubení rýh nezapažených š do 800 mm v hornině třídy těžitelnosti I skupiny 3 objem do 100 m3 strojně</t>
  </si>
  <si>
    <t>-615792398</t>
  </si>
  <si>
    <t>9*1,7*0,6</t>
  </si>
  <si>
    <t>9*2,3*0,6</t>
  </si>
  <si>
    <t>6,5*1,9*0,6</t>
  </si>
  <si>
    <t>7*1,3*0,5</t>
  </si>
  <si>
    <t>20,5*1,3*0,5</t>
  </si>
  <si>
    <t>16,5*1,2*0,5</t>
  </si>
  <si>
    <t>133251101</t>
  </si>
  <si>
    <t>Hloubení šachet nezapažených v hornině třídy těžitelnosti I skupiny 3 objem do 20 m3</t>
  </si>
  <si>
    <t>-224801230</t>
  </si>
  <si>
    <t>"Napojení na stávající areálový STL plynovod" 1,5*1,0*1,5</t>
  </si>
  <si>
    <t>"Protlak pod komunikací a chodníkem" (1,0*1,5*1,5)*2</t>
  </si>
  <si>
    <t>5</t>
  </si>
  <si>
    <t>141721212</t>
  </si>
  <si>
    <t>Řízený zemní protlak délky do 50 m hl do 6 m se zatažením potrubí průměru vrtu přes 90 do 110 mm v hornině třídy těžitelnosti I a II skupiny 1 až 4</t>
  </si>
  <si>
    <t>1898705710</t>
  </si>
  <si>
    <t>6</t>
  </si>
  <si>
    <t>151101101</t>
  </si>
  <si>
    <t>Zřízení příložného pažení a rozepření stěn rýh hl do 2 m</t>
  </si>
  <si>
    <t>m2</t>
  </si>
  <si>
    <t>-18118612</t>
  </si>
  <si>
    <t>9*1,7*2</t>
  </si>
  <si>
    <t>6,5*1,9*2</t>
  </si>
  <si>
    <t>(1,5*2,0*2)+(3,0*2,0*2)</t>
  </si>
  <si>
    <t>7</t>
  </si>
  <si>
    <t>151101102</t>
  </si>
  <si>
    <t>Zřízení příložného pažení a rozepření stěn rýh hl přes 2 do 4 m</t>
  </si>
  <si>
    <t>1015950584</t>
  </si>
  <si>
    <t>9*2,3*2</t>
  </si>
  <si>
    <t>8</t>
  </si>
  <si>
    <t>151101111</t>
  </si>
  <si>
    <t>Odstranění příložného pažení a rozepření stěn rýh hl do 2 m</t>
  </si>
  <si>
    <t>88146852</t>
  </si>
  <si>
    <t>9</t>
  </si>
  <si>
    <t>151101112</t>
  </si>
  <si>
    <t>Odstranění příložného pažení a rozepření stěn rýh hl přes 2 do 4 m</t>
  </si>
  <si>
    <t>2022489330</t>
  </si>
  <si>
    <t>10</t>
  </si>
  <si>
    <t>162751117</t>
  </si>
  <si>
    <t>Vodorovné přemístění přes 9 000 do 10000 m výkopku/sypaniny z horniny třídy těžitelnosti I skupiny 1 až 3</t>
  </si>
  <si>
    <t>702037552</t>
  </si>
  <si>
    <t>11,175</t>
  </si>
  <si>
    <t>11</t>
  </si>
  <si>
    <t>162751119</t>
  </si>
  <si>
    <t>Příplatek k vodorovnému přemístění výkopku/sypaniny z horniny třídy těžitelnosti I skupiny 1 až 3 ZKD 1000 m přes 10000 m</t>
  </si>
  <si>
    <t>-1480708681</t>
  </si>
  <si>
    <t>"dalších 6 km" 6*11,175</t>
  </si>
  <si>
    <t>12</t>
  </si>
  <si>
    <t>167151101</t>
  </si>
  <si>
    <t>Nakládání výkopku z hornin třídy těžitelnosti I skupiny 1 až 3 do 100 m3</t>
  </si>
  <si>
    <t>-495228452</t>
  </si>
  <si>
    <t>13</t>
  </si>
  <si>
    <t>171201231</t>
  </si>
  <si>
    <t>Poplatek za uložení zeminy a kamení na recyklační skládce (skládkovné) kód odpadu 17 05 04 - skládka Miskolezy</t>
  </si>
  <si>
    <t>t</t>
  </si>
  <si>
    <t>450122574</t>
  </si>
  <si>
    <t>11,175*1,8</t>
  </si>
  <si>
    <t>14</t>
  </si>
  <si>
    <t>171251201</t>
  </si>
  <si>
    <t>Uložení sypaniny na skládky nebo meziskládky</t>
  </si>
  <si>
    <t>687795425</t>
  </si>
  <si>
    <t>174151101</t>
  </si>
  <si>
    <t>Zásyp jam, šachet rýh nebo kolem objektů sypaninou se zhutněním</t>
  </si>
  <si>
    <t>-786148966</t>
  </si>
  <si>
    <t>(15,75+6,75+56,785)-(11,175+7,45+2,85+3,0)</t>
  </si>
  <si>
    <t>16</t>
  </si>
  <si>
    <t>175111101</t>
  </si>
  <si>
    <t>Obsypání potrubí ručně sypaninou bez prohození, uloženou do 3 m</t>
  </si>
  <si>
    <t>-883660197</t>
  </si>
  <si>
    <t>74,5*0,5*0,2</t>
  </si>
  <si>
    <t>17</t>
  </si>
  <si>
    <t>175111109</t>
  </si>
  <si>
    <t>Příplatek k obsypání potrubí za ruční prohození sypaniny, uložené do 3 m</t>
  </si>
  <si>
    <t>1317262983</t>
  </si>
  <si>
    <t>Vodorovné konstrukce</t>
  </si>
  <si>
    <t>18</t>
  </si>
  <si>
    <t>451573111</t>
  </si>
  <si>
    <t>Lože pod potrubí otevřený výkop z písku - včetně přesunu</t>
  </si>
  <si>
    <t>-773825284</t>
  </si>
  <si>
    <t>68,5*0,5*0,3</t>
  </si>
  <si>
    <t>6*0,5*0,3</t>
  </si>
  <si>
    <t>Komunikace pozemní</t>
  </si>
  <si>
    <t>19</t>
  </si>
  <si>
    <t>564751101</t>
  </si>
  <si>
    <t>Podklad z kameniva hrubého drceného vel. 32-63 mm plochy do 100 m2 tl 150 mm</t>
  </si>
  <si>
    <t>-983812049</t>
  </si>
  <si>
    <t>"Areálová asfaltová komunikace" (19*0,5)*2</t>
  </si>
  <si>
    <t>Chodník+parkování - ZD</t>
  </si>
  <si>
    <t>(17*0,5)*2</t>
  </si>
  <si>
    <t>(1,5*1,0)*2</t>
  </si>
  <si>
    <t>20</t>
  </si>
  <si>
    <t>577144031</t>
  </si>
  <si>
    <t>Asfaltový beton vrstva obrusná ACO 11 (ABS) tř. I tl 50 mm š do 1,5 m z modifikovaného asfaltu</t>
  </si>
  <si>
    <t>659196396</t>
  </si>
  <si>
    <t>596212220</t>
  </si>
  <si>
    <t>Kladení zámkové dlažby pozemních komunikací ručně tl 80 mm skupiny B pl do 50 m2</t>
  </si>
  <si>
    <t>1507131030</t>
  </si>
  <si>
    <t>"Chodník+parkování - ZD" (17*0,5)+(1,5*1,0)</t>
  </si>
  <si>
    <t>22</t>
  </si>
  <si>
    <t>M</t>
  </si>
  <si>
    <t>59245213</t>
  </si>
  <si>
    <t>dlažba zámková tvaru I 196x161x80mm přírodní (případně bude použita původní - rozebraná, která bude očištěna)</t>
  </si>
  <si>
    <t>-1131502269</t>
  </si>
  <si>
    <t>10*1,03 'Přepočtené koeficientem množství</t>
  </si>
  <si>
    <t>Trubní vedení</t>
  </si>
  <si>
    <t>23</t>
  </si>
  <si>
    <t>899721111</t>
  </si>
  <si>
    <t>Signalizační vodič DN do 150 mm na potrubí - CYY 2,5</t>
  </si>
  <si>
    <t>-1023285929</t>
  </si>
  <si>
    <t>24</t>
  </si>
  <si>
    <t>899722113</t>
  </si>
  <si>
    <t>Krytí potrubí z plastů výstražnou fólií z PVC - perforovaná - žlutá š. 300 mm</t>
  </si>
  <si>
    <t>-341316330</t>
  </si>
  <si>
    <t>Ostatní konstrukce a práce, bourání</t>
  </si>
  <si>
    <t>25</t>
  </si>
  <si>
    <t>113107423</t>
  </si>
  <si>
    <t>Odstranění podkladu z kameniva drceného tl přes 200 do 300 mm při překopech strojně pl do 15 m2</t>
  </si>
  <si>
    <t>621990564</t>
  </si>
  <si>
    <t>"Areálová asfaltová komunikace" 19*0,5</t>
  </si>
  <si>
    <t>26</t>
  </si>
  <si>
    <t>113107442</t>
  </si>
  <si>
    <t>Odstranění podkladu živičných tl přes 50 do 100 mm při překopech strojně pl do 15 m2</t>
  </si>
  <si>
    <t>1824945388</t>
  </si>
  <si>
    <t>27</t>
  </si>
  <si>
    <t>919731122</t>
  </si>
  <si>
    <t>Zarovnání styčné plochy podkladu nebo krytu živičného tl přes 50 do 100 mm</t>
  </si>
  <si>
    <t>-991910175</t>
  </si>
  <si>
    <t>28</t>
  </si>
  <si>
    <t>919732211</t>
  </si>
  <si>
    <t>Styčná spára napojení nového živičného povrchu na stávající za tepla š 15 mm hl 25 mm s prořezáním</t>
  </si>
  <si>
    <t>-1900306695</t>
  </si>
  <si>
    <t>29</t>
  </si>
  <si>
    <t>919735112</t>
  </si>
  <si>
    <t>Řezání stávajícího živičného krytu hl přes 50 do 100 mm</t>
  </si>
  <si>
    <t>978926815</t>
  </si>
  <si>
    <t>"Areálová asfaltová komunikace" 19*2</t>
  </si>
  <si>
    <t>30</t>
  </si>
  <si>
    <t>113106171</t>
  </si>
  <si>
    <t>Rozebrání dlažeb vozovek ze zámkové dlažby s ložem z kameniva ručně</t>
  </si>
  <si>
    <t>51815819</t>
  </si>
  <si>
    <t>997</t>
  </si>
  <si>
    <t>Přesun sutě</t>
  </si>
  <si>
    <t>31</t>
  </si>
  <si>
    <t>997221571</t>
  </si>
  <si>
    <t>Vodorovná doprava vybouraných hmot do 1 km</t>
  </si>
  <si>
    <t>-795376343</t>
  </si>
  <si>
    <t>32</t>
  </si>
  <si>
    <t>997221579</t>
  </si>
  <si>
    <t>Příplatek ZKD 1 km u vodorovné dopravy vybouraných hmot</t>
  </si>
  <si>
    <t>-1681328902</t>
  </si>
  <si>
    <t>"dalších 15 km" 15*13,62</t>
  </si>
  <si>
    <t>33</t>
  </si>
  <si>
    <t>997221612</t>
  </si>
  <si>
    <t>Nakládání vybouraných hmot na dopravní prostředky pro vodorovnou dopravu</t>
  </si>
  <si>
    <t>1865978093</t>
  </si>
  <si>
    <t>34</t>
  </si>
  <si>
    <t>997221875</t>
  </si>
  <si>
    <t>Poplatek za uložení stavebního odpadu na recyklační skládce (skládkovné) asfaltového bez obsahu dehtu zatříděného do Katalogu odpadů pod kódem 17 03 02  - skládka Miskolezy</t>
  </si>
  <si>
    <t>1481421972</t>
  </si>
  <si>
    <t>998</t>
  </si>
  <si>
    <t>Přesun hmot</t>
  </si>
  <si>
    <t>35</t>
  </si>
  <si>
    <t>998225111</t>
  </si>
  <si>
    <t>Přesun hmot pro pozemní komunikace s krytem z kamene, monolitickým betonovým nebo živičným</t>
  </si>
  <si>
    <t>1179645009</t>
  </si>
  <si>
    <t>36</t>
  </si>
  <si>
    <t>998276101</t>
  </si>
  <si>
    <t>Přesun hmot pro trubní vedení z trub z plastických hmot otevřený výkop</t>
  </si>
  <si>
    <t>-1281614134</t>
  </si>
  <si>
    <t>Práce a dodávky M</t>
  </si>
  <si>
    <t>23-M</t>
  </si>
  <si>
    <t>Montáže potrubí</t>
  </si>
  <si>
    <t>37</t>
  </si>
  <si>
    <t>230024088</t>
  </si>
  <si>
    <t>Montáž trubní díly přivařovací tř.11-13 do 50 kg D 159 mm tl 4,5 mm</t>
  </si>
  <si>
    <t>kus</t>
  </si>
  <si>
    <t>64</t>
  </si>
  <si>
    <t>1059291828</t>
  </si>
  <si>
    <t>38</t>
  </si>
  <si>
    <t>319R01</t>
  </si>
  <si>
    <t>Tvarovka - přesuvka SCHUCK SMU PN 16 DN 150 + izolace SERVIWRAP</t>
  </si>
  <si>
    <t>128</t>
  </si>
  <si>
    <t>275634472</t>
  </si>
  <si>
    <t>39</t>
  </si>
  <si>
    <t>319R02</t>
  </si>
  <si>
    <t>Redukce ocelová DN 150/DN 50 + izolace</t>
  </si>
  <si>
    <t>1705266373</t>
  </si>
  <si>
    <t>40</t>
  </si>
  <si>
    <t>230202055-R</t>
  </si>
  <si>
    <t>Nasunutí potrubní sekce do stávajícího ocelového potrubí DN 150 - potrubí PE D 63</t>
  </si>
  <si>
    <t>926374598</t>
  </si>
  <si>
    <t>"vtažení přeložky areálového STL plynovodu do stávajícího potrubí ocel DN 150" 39</t>
  </si>
  <si>
    <t>41</t>
  </si>
  <si>
    <t>286551-R01</t>
  </si>
  <si>
    <t>kluzná objímka RACI typ A, výška 36 mm</t>
  </si>
  <si>
    <t>-730497263</t>
  </si>
  <si>
    <t>42</t>
  </si>
  <si>
    <t>286551-R02</t>
  </si>
  <si>
    <t>kluzná objímka RACI typ B, výška 36 mm</t>
  </si>
  <si>
    <t>1953950428</t>
  </si>
  <si>
    <t>43</t>
  </si>
  <si>
    <t>28655108</t>
  </si>
  <si>
    <t>manžeta chráničky vč. upínací pásky 63x160mm DN 50x150</t>
  </si>
  <si>
    <t>1219282388</t>
  </si>
  <si>
    <t>44</t>
  </si>
  <si>
    <t>230202071</t>
  </si>
  <si>
    <t>Nasunutí potrubní sekce plastové průměru do 63 mm do ochranné trubky</t>
  </si>
  <si>
    <t>1304340037</t>
  </si>
  <si>
    <t>"křížení komunikace protlakem" 13</t>
  </si>
  <si>
    <t>"křížení kanalizace" 2,5+2,5</t>
  </si>
  <si>
    <t>45</t>
  </si>
  <si>
    <t>28655106</t>
  </si>
  <si>
    <t>manžeta chráničky vč. upínací pásky 63x90mm DN 50x80</t>
  </si>
  <si>
    <t>-805336914</t>
  </si>
  <si>
    <t>46</t>
  </si>
  <si>
    <t>28655107</t>
  </si>
  <si>
    <t>manžeta chráničky vč. upínací pásky 63x110mm DN 50x100</t>
  </si>
  <si>
    <t>1719721566</t>
  </si>
  <si>
    <t>47</t>
  </si>
  <si>
    <t>230202032</t>
  </si>
  <si>
    <t>Montáž chráničky plastové průměru přes 63 do 110 mm - ochranná trubka</t>
  </si>
  <si>
    <t>176365078</t>
  </si>
  <si>
    <t>48</t>
  </si>
  <si>
    <t>28613900</t>
  </si>
  <si>
    <t>potrubí plynovodní PE 100RC SDR 17,6 PN 0,1MPa tyče 12m 90x5,2mm - ochranné potrubí</t>
  </si>
  <si>
    <t>-860007366</t>
  </si>
  <si>
    <t>49</t>
  </si>
  <si>
    <t>28613902</t>
  </si>
  <si>
    <t>potrubí plynovodní PE 100RC SDR 17,6 PN 0,1MPa tyče 12m 110x6,3mm  - ochranné potrubí</t>
  </si>
  <si>
    <t>1447281901</t>
  </si>
  <si>
    <t>50</t>
  </si>
  <si>
    <t>230205042</t>
  </si>
  <si>
    <t>Montáž potrubí plastového svařované na tupo nebo elektrospojkou dn 63 mm tl. 5,8 mm</t>
  </si>
  <si>
    <t>-1780713246</t>
  </si>
  <si>
    <t>51</t>
  </si>
  <si>
    <t>28613914</t>
  </si>
  <si>
    <t>potrubí plynovodní PE 100RC SDR 11 PN 0,4MPa D 63x5,8mm</t>
  </si>
  <si>
    <t>1772216463</t>
  </si>
  <si>
    <t>52</t>
  </si>
  <si>
    <t>230205242</t>
  </si>
  <si>
    <t>Montáž trubního dílu PE elektrotvarovky nebo svařovaného na tupo dn 63 mm tl. 5,8 mm</t>
  </si>
  <si>
    <t>1715744731</t>
  </si>
  <si>
    <t>53</t>
  </si>
  <si>
    <t>28614946</t>
  </si>
  <si>
    <t>elektrokoleno 45° PE 100 PN16 D 63mm</t>
  </si>
  <si>
    <t>1887132975</t>
  </si>
  <si>
    <t>54</t>
  </si>
  <si>
    <t>28653055</t>
  </si>
  <si>
    <t>elektrokoleno 90° PE 100 D 63mm</t>
  </si>
  <si>
    <t>1771154147</t>
  </si>
  <si>
    <t>55</t>
  </si>
  <si>
    <t>286R003</t>
  </si>
  <si>
    <t>elektrotvarovka - přechodka PE - ocel zemní - D 63/DN 50 - včetně zaizolování páskou FATRABAL 921 nebo 922 a provedení jiskrové zkoušky</t>
  </si>
  <si>
    <t>-140211654</t>
  </si>
  <si>
    <t>56</t>
  </si>
  <si>
    <t>230220011</t>
  </si>
  <si>
    <t>Montáž orientačního sloupku</t>
  </si>
  <si>
    <t>-286326534</t>
  </si>
  <si>
    <t>57</t>
  </si>
  <si>
    <t>404R02</t>
  </si>
  <si>
    <t>orientační sloupek</t>
  </si>
  <si>
    <t>-664076687</t>
  </si>
  <si>
    <t>58</t>
  </si>
  <si>
    <t>230220011-R</t>
  </si>
  <si>
    <t>Montáž orientační tabulky</t>
  </si>
  <si>
    <t>2147468600</t>
  </si>
  <si>
    <t>59</t>
  </si>
  <si>
    <t>404R01</t>
  </si>
  <si>
    <t>orientační tabulka</t>
  </si>
  <si>
    <t>-734458099</t>
  </si>
  <si>
    <t>60</t>
  </si>
  <si>
    <t>230230016</t>
  </si>
  <si>
    <t>Hlavní tlaková zkouška vzduchem 0,6 MPa DN 50</t>
  </si>
  <si>
    <t>-347755182</t>
  </si>
  <si>
    <t>61</t>
  </si>
  <si>
    <t>2302300-R</t>
  </si>
  <si>
    <t>Příprava na hlavní tlakovou zkoušku</t>
  </si>
  <si>
    <t>soubor</t>
  </si>
  <si>
    <t>-596428539</t>
  </si>
  <si>
    <t>62</t>
  </si>
  <si>
    <t>230230076</t>
  </si>
  <si>
    <t>Čištění potrubí stlačeným vzduchem a pryžovým ježkem</t>
  </si>
  <si>
    <t>-936583876</t>
  </si>
  <si>
    <t>"Potrubí PE-RC 63" 120</t>
  </si>
  <si>
    <t>"Stávající ocel DN 150 pro vtahování" 39</t>
  </si>
  <si>
    <t>63</t>
  </si>
  <si>
    <t>230120048</t>
  </si>
  <si>
    <t>Čištění potrubí profukováním nebo proplachováním DN 150</t>
  </si>
  <si>
    <t>2081119348</t>
  </si>
  <si>
    <t>"Proplach-stávající ocel DN 150 pro vtahování" 39</t>
  </si>
  <si>
    <t>2302300-R01</t>
  </si>
  <si>
    <t>Vyřazení areálového STL plynovodu z provozu - vytěsnění plynu z potrubí, provedení proplachu trubek inertním plynem a po propláchnutí provést kontrolu detektorem, otevřené konce vyřazeného plynovodu uzavřít (cca 58 m)</t>
  </si>
  <si>
    <t>643294531</t>
  </si>
  <si>
    <t>65</t>
  </si>
  <si>
    <t>230200-R01</t>
  </si>
  <si>
    <t>Napojení na stávající areálový STL plynovod DN 150 - včetně napojení signalizačního vodiče</t>
  </si>
  <si>
    <t>445788866</t>
  </si>
  <si>
    <t>66</t>
  </si>
  <si>
    <t>230200-R02</t>
  </si>
  <si>
    <t>Napojení na stávající areálový STL plynovod PE D 63 - elektrotvarovkou - koleno, včetně propojení stávajícího signalizačního vodiče</t>
  </si>
  <si>
    <t>-1321064723</t>
  </si>
  <si>
    <t>67</t>
  </si>
  <si>
    <t>R01</t>
  </si>
  <si>
    <t>Odpojení stávajícího areálového STL plynovodu ocel DN 150</t>
  </si>
  <si>
    <t>-245256113</t>
  </si>
  <si>
    <t>68</t>
  </si>
  <si>
    <t>R02</t>
  </si>
  <si>
    <t>Odpojení stávajícího areálového STL plynovodu PE D 63</t>
  </si>
  <si>
    <t>-1364007562</t>
  </si>
  <si>
    <t>69</t>
  </si>
  <si>
    <t>R03</t>
  </si>
  <si>
    <t>Kontrola vnitřku stávajícího areálového STL plynovodu protažením kontrolní trubky PE-RC 63 délky 5m</t>
  </si>
  <si>
    <t>-641276319</t>
  </si>
  <si>
    <t>58-M</t>
  </si>
  <si>
    <t>Revize vyhrazených technických zařízení</t>
  </si>
  <si>
    <t>70</t>
  </si>
  <si>
    <t>58-R</t>
  </si>
  <si>
    <t>Výchozí revize přeložky areálového STL plynovodu</t>
  </si>
  <si>
    <t>1128417075</t>
  </si>
  <si>
    <t xml:space="preserve">Celkové náklady za stavbu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</si>
</sst>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sz val="10"/>
      <color rgb="FF464646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4" borderId="0" xfId="0" applyFill="1" applyAlignment="1">
      <alignment vertical="center"/>
    </xf>
    <xf numFmtId="0" fontId="0" fillId="4" borderId="8" xfId="0" applyFill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22" xfId="0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Border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22" fillId="4" borderId="0" xfId="0" applyFont="1" applyFill="1" applyAlignment="1" applyProtection="1">
      <alignment horizontal="left"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left" vertical="center"/>
    </xf>
    <xf numFmtId="4" fontId="22" fillId="0" borderId="0" xfId="0" applyNumberFormat="1" applyFont="1" applyProtection="1"/>
    <xf numFmtId="0" fontId="8" fillId="0" borderId="3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11" fillId="0" borderId="0" xfId="0" applyFont="1" applyAlignment="1" applyProtection="1">
      <alignment vertical="center"/>
      <protection locked="0"/>
    </xf>
    <xf numFmtId="4" fontId="20" fillId="5" borderId="22" xfId="0" applyNumberFormat="1" applyFont="1" applyFill="1" applyBorder="1" applyAlignment="1" applyProtection="1">
      <alignment vertical="center"/>
      <protection locked="0"/>
    </xf>
    <xf numFmtId="4" fontId="34" fillId="5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886718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" customHeight="1" x14ac:dyDescent="0.2">
      <c r="AR2" s="116" t="s">
        <v>5</v>
      </c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  <c r="BS2" s="16" t="s">
        <v>6</v>
      </c>
      <c r="BT2" s="16" t="s">
        <v>7</v>
      </c>
    </row>
    <row r="3" spans="1:74" ht="6.9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" customHeight="1" x14ac:dyDescent="0.2">
      <c r="B4" s="19"/>
      <c r="D4" s="20" t="s">
        <v>9</v>
      </c>
      <c r="AR4" s="19"/>
      <c r="AS4" s="21" t="s">
        <v>10</v>
      </c>
      <c r="BS4" s="16" t="s">
        <v>11</v>
      </c>
    </row>
    <row r="5" spans="1:74" ht="12" customHeight="1" x14ac:dyDescent="0.2">
      <c r="B5" s="19"/>
      <c r="D5" s="22" t="s">
        <v>12</v>
      </c>
      <c r="K5" s="144" t="s">
        <v>13</v>
      </c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R5" s="19"/>
      <c r="BS5" s="16" t="s">
        <v>6</v>
      </c>
    </row>
    <row r="6" spans="1:74" ht="36.9" customHeight="1" x14ac:dyDescent="0.2">
      <c r="B6" s="19"/>
      <c r="D6" s="24" t="s">
        <v>14</v>
      </c>
      <c r="K6" s="145" t="s">
        <v>15</v>
      </c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R6" s="19"/>
      <c r="BS6" s="16" t="s">
        <v>6</v>
      </c>
    </row>
    <row r="7" spans="1:74" ht="12" customHeight="1" x14ac:dyDescent="0.2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ht="12" customHeight="1" x14ac:dyDescent="0.2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ht="14.4" customHeight="1" x14ac:dyDescent="0.2">
      <c r="B9" s="19"/>
      <c r="AR9" s="19"/>
      <c r="BS9" s="16" t="s">
        <v>6</v>
      </c>
    </row>
    <row r="10" spans="1:74" ht="12" customHeight="1" x14ac:dyDescent="0.2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ht="18.5" customHeight="1" x14ac:dyDescent="0.2">
      <c r="B11" s="19"/>
      <c r="E11" s="23" t="s">
        <v>19</v>
      </c>
      <c r="AK11" s="25" t="s">
        <v>24</v>
      </c>
      <c r="AN11" s="23" t="s">
        <v>1</v>
      </c>
      <c r="AR11" s="19"/>
      <c r="BS11" s="16" t="s">
        <v>6</v>
      </c>
    </row>
    <row r="12" spans="1:74" ht="6.9" customHeight="1" x14ac:dyDescent="0.2">
      <c r="B12" s="19"/>
      <c r="AR12" s="19"/>
      <c r="BS12" s="16" t="s">
        <v>6</v>
      </c>
    </row>
    <row r="13" spans="1:74" ht="12" customHeight="1" x14ac:dyDescent="0.2">
      <c r="B13" s="19"/>
      <c r="D13" s="25" t="s">
        <v>25</v>
      </c>
      <c r="AK13" s="25" t="s">
        <v>23</v>
      </c>
      <c r="AN13" s="23" t="s">
        <v>1</v>
      </c>
      <c r="AR13" s="19"/>
      <c r="BS13" s="16" t="s">
        <v>6</v>
      </c>
    </row>
    <row r="14" spans="1:74" ht="12.5" x14ac:dyDescent="0.2">
      <c r="B14" s="19"/>
      <c r="E14" s="23" t="s">
        <v>19</v>
      </c>
      <c r="AK14" s="25" t="s">
        <v>24</v>
      </c>
      <c r="AN14" s="23" t="s">
        <v>1</v>
      </c>
      <c r="AR14" s="19"/>
      <c r="BS14" s="16" t="s">
        <v>6</v>
      </c>
    </row>
    <row r="15" spans="1:74" ht="6.9" customHeight="1" x14ac:dyDescent="0.2">
      <c r="B15" s="19"/>
      <c r="AR15" s="19"/>
      <c r="BS15" s="16" t="s">
        <v>3</v>
      </c>
    </row>
    <row r="16" spans="1:74" ht="12" customHeight="1" x14ac:dyDescent="0.2">
      <c r="B16" s="19"/>
      <c r="D16" s="25" t="s">
        <v>26</v>
      </c>
      <c r="AK16" s="25" t="s">
        <v>23</v>
      </c>
      <c r="AN16" s="23" t="s">
        <v>27</v>
      </c>
      <c r="AR16" s="19"/>
      <c r="BS16" s="16" t="s">
        <v>3</v>
      </c>
    </row>
    <row r="17" spans="2:71" ht="18.5" customHeight="1" x14ac:dyDescent="0.2">
      <c r="B17" s="19"/>
      <c r="E17" s="23" t="s">
        <v>28</v>
      </c>
      <c r="AK17" s="25" t="s">
        <v>24</v>
      </c>
      <c r="AN17" s="23" t="s">
        <v>1</v>
      </c>
      <c r="AR17" s="19"/>
      <c r="BS17" s="16" t="s">
        <v>29</v>
      </c>
    </row>
    <row r="18" spans="2:71" ht="6.9" customHeight="1" x14ac:dyDescent="0.2">
      <c r="B18" s="19"/>
      <c r="AR18" s="19"/>
      <c r="BS18" s="16" t="s">
        <v>6</v>
      </c>
    </row>
    <row r="19" spans="2:71" ht="12" customHeight="1" x14ac:dyDescent="0.2">
      <c r="B19" s="19"/>
      <c r="D19" s="25" t="s">
        <v>30</v>
      </c>
      <c r="AK19" s="25" t="s">
        <v>23</v>
      </c>
      <c r="AN19" s="23" t="s">
        <v>1</v>
      </c>
      <c r="AR19" s="19"/>
      <c r="BS19" s="16" t="s">
        <v>6</v>
      </c>
    </row>
    <row r="20" spans="2:71" ht="18.5" customHeight="1" x14ac:dyDescent="0.2">
      <c r="B20" s="19"/>
      <c r="E20" s="23" t="s">
        <v>31</v>
      </c>
      <c r="AK20" s="25" t="s">
        <v>24</v>
      </c>
      <c r="AN20" s="23" t="s">
        <v>1</v>
      </c>
      <c r="AR20" s="19"/>
      <c r="BS20" s="16" t="s">
        <v>29</v>
      </c>
    </row>
    <row r="21" spans="2:71" ht="6.9" customHeight="1" x14ac:dyDescent="0.2">
      <c r="B21" s="19"/>
      <c r="AR21" s="19"/>
    </row>
    <row r="22" spans="2:71" ht="12" customHeight="1" x14ac:dyDescent="0.2">
      <c r="B22" s="19"/>
      <c r="D22" s="25" t="s">
        <v>32</v>
      </c>
      <c r="AR22" s="19"/>
    </row>
    <row r="23" spans="2:71" ht="16.5" customHeight="1" x14ac:dyDescent="0.2">
      <c r="B23" s="19"/>
      <c r="E23" s="146" t="s">
        <v>1</v>
      </c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R23" s="19"/>
    </row>
    <row r="24" spans="2:71" ht="6.9" customHeight="1" x14ac:dyDescent="0.2">
      <c r="B24" s="19"/>
      <c r="AR24" s="19"/>
    </row>
    <row r="25" spans="2:71" ht="6.9" customHeight="1" x14ac:dyDescent="0.2">
      <c r="B25" s="19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9"/>
    </row>
    <row r="26" spans="2:71" s="1" customFormat="1" ht="26" customHeight="1" x14ac:dyDescent="0.2">
      <c r="B26" s="27"/>
      <c r="D26" s="28" t="s">
        <v>33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47">
        <f>ROUND(AG94,2)</f>
        <v>0</v>
      </c>
      <c r="AL26" s="148"/>
      <c r="AM26" s="148"/>
      <c r="AN26" s="148"/>
      <c r="AO26" s="148"/>
      <c r="AR26" s="27"/>
    </row>
    <row r="27" spans="2:71" s="1" customFormat="1" ht="6.9" customHeight="1" x14ac:dyDescent="0.2">
      <c r="B27" s="27"/>
      <c r="AR27" s="27"/>
    </row>
    <row r="28" spans="2:71" s="1" customFormat="1" ht="12.5" x14ac:dyDescent="0.2">
      <c r="B28" s="27"/>
      <c r="L28" s="149" t="s">
        <v>34</v>
      </c>
      <c r="M28" s="149"/>
      <c r="N28" s="149"/>
      <c r="O28" s="149"/>
      <c r="P28" s="149"/>
      <c r="W28" s="149" t="s">
        <v>35</v>
      </c>
      <c r="X28" s="149"/>
      <c r="Y28" s="149"/>
      <c r="Z28" s="149"/>
      <c r="AA28" s="149"/>
      <c r="AB28" s="149"/>
      <c r="AC28" s="149"/>
      <c r="AD28" s="149"/>
      <c r="AE28" s="149"/>
      <c r="AK28" s="149" t="s">
        <v>36</v>
      </c>
      <c r="AL28" s="149"/>
      <c r="AM28" s="149"/>
      <c r="AN28" s="149"/>
      <c r="AO28" s="149"/>
      <c r="AR28" s="27"/>
    </row>
    <row r="29" spans="2:71" s="2" customFormat="1" ht="14.4" customHeight="1" x14ac:dyDescent="0.2">
      <c r="B29" s="30"/>
      <c r="D29" s="25" t="s">
        <v>37</v>
      </c>
      <c r="F29" s="25" t="s">
        <v>38</v>
      </c>
      <c r="L29" s="139">
        <v>0.21</v>
      </c>
      <c r="M29" s="138"/>
      <c r="N29" s="138"/>
      <c r="O29" s="138"/>
      <c r="P29" s="138"/>
      <c r="W29" s="137">
        <f>ROUND(AZ94, 2)</f>
        <v>0</v>
      </c>
      <c r="X29" s="138"/>
      <c r="Y29" s="138"/>
      <c r="Z29" s="138"/>
      <c r="AA29" s="138"/>
      <c r="AB29" s="138"/>
      <c r="AC29" s="138"/>
      <c r="AD29" s="138"/>
      <c r="AE29" s="138"/>
      <c r="AK29" s="137">
        <f>ROUND(AV94, 2)</f>
        <v>0</v>
      </c>
      <c r="AL29" s="138"/>
      <c r="AM29" s="138"/>
      <c r="AN29" s="138"/>
      <c r="AO29" s="138"/>
      <c r="AR29" s="30"/>
    </row>
    <row r="30" spans="2:71" s="2" customFormat="1" ht="14.4" customHeight="1" x14ac:dyDescent="0.2">
      <c r="B30" s="30"/>
      <c r="F30" s="25" t="s">
        <v>39</v>
      </c>
      <c r="L30" s="139">
        <v>0.15</v>
      </c>
      <c r="M30" s="138"/>
      <c r="N30" s="138"/>
      <c r="O30" s="138"/>
      <c r="P30" s="138"/>
      <c r="W30" s="137">
        <f>ROUND(BA94, 2)</f>
        <v>0</v>
      </c>
      <c r="X30" s="138"/>
      <c r="Y30" s="138"/>
      <c r="Z30" s="138"/>
      <c r="AA30" s="138"/>
      <c r="AB30" s="138"/>
      <c r="AC30" s="138"/>
      <c r="AD30" s="138"/>
      <c r="AE30" s="138"/>
      <c r="AK30" s="137">
        <f>ROUND(AW94, 2)</f>
        <v>0</v>
      </c>
      <c r="AL30" s="138"/>
      <c r="AM30" s="138"/>
      <c r="AN30" s="138"/>
      <c r="AO30" s="138"/>
      <c r="AR30" s="30"/>
    </row>
    <row r="31" spans="2:71" s="2" customFormat="1" ht="14.4" hidden="1" customHeight="1" x14ac:dyDescent="0.2">
      <c r="B31" s="30"/>
      <c r="F31" s="25" t="s">
        <v>40</v>
      </c>
      <c r="L31" s="139">
        <v>0.21</v>
      </c>
      <c r="M31" s="138"/>
      <c r="N31" s="138"/>
      <c r="O31" s="138"/>
      <c r="P31" s="138"/>
      <c r="W31" s="137">
        <f>ROUND(BB94, 2)</f>
        <v>0</v>
      </c>
      <c r="X31" s="138"/>
      <c r="Y31" s="138"/>
      <c r="Z31" s="138"/>
      <c r="AA31" s="138"/>
      <c r="AB31" s="138"/>
      <c r="AC31" s="138"/>
      <c r="AD31" s="138"/>
      <c r="AE31" s="138"/>
      <c r="AK31" s="137">
        <v>0</v>
      </c>
      <c r="AL31" s="138"/>
      <c r="AM31" s="138"/>
      <c r="AN31" s="138"/>
      <c r="AO31" s="138"/>
      <c r="AR31" s="30"/>
    </row>
    <row r="32" spans="2:71" s="2" customFormat="1" ht="14.4" hidden="1" customHeight="1" x14ac:dyDescent="0.2">
      <c r="B32" s="30"/>
      <c r="F32" s="25" t="s">
        <v>41</v>
      </c>
      <c r="L32" s="139">
        <v>0.15</v>
      </c>
      <c r="M32" s="138"/>
      <c r="N32" s="138"/>
      <c r="O32" s="138"/>
      <c r="P32" s="138"/>
      <c r="W32" s="137">
        <f>ROUND(BC94, 2)</f>
        <v>0</v>
      </c>
      <c r="X32" s="138"/>
      <c r="Y32" s="138"/>
      <c r="Z32" s="138"/>
      <c r="AA32" s="138"/>
      <c r="AB32" s="138"/>
      <c r="AC32" s="138"/>
      <c r="AD32" s="138"/>
      <c r="AE32" s="138"/>
      <c r="AK32" s="137">
        <v>0</v>
      </c>
      <c r="AL32" s="138"/>
      <c r="AM32" s="138"/>
      <c r="AN32" s="138"/>
      <c r="AO32" s="138"/>
      <c r="AR32" s="30"/>
    </row>
    <row r="33" spans="2:44" s="2" customFormat="1" ht="14.4" hidden="1" customHeight="1" x14ac:dyDescent="0.2">
      <c r="B33" s="30"/>
      <c r="F33" s="25" t="s">
        <v>42</v>
      </c>
      <c r="L33" s="139">
        <v>0</v>
      </c>
      <c r="M33" s="138"/>
      <c r="N33" s="138"/>
      <c r="O33" s="138"/>
      <c r="P33" s="138"/>
      <c r="W33" s="137">
        <f>ROUND(BD94, 2)</f>
        <v>0</v>
      </c>
      <c r="X33" s="138"/>
      <c r="Y33" s="138"/>
      <c r="Z33" s="138"/>
      <c r="AA33" s="138"/>
      <c r="AB33" s="138"/>
      <c r="AC33" s="138"/>
      <c r="AD33" s="138"/>
      <c r="AE33" s="138"/>
      <c r="AK33" s="137">
        <v>0</v>
      </c>
      <c r="AL33" s="138"/>
      <c r="AM33" s="138"/>
      <c r="AN33" s="138"/>
      <c r="AO33" s="138"/>
      <c r="AR33" s="30"/>
    </row>
    <row r="34" spans="2:44" s="1" customFormat="1" ht="6.9" customHeight="1" x14ac:dyDescent="0.2">
      <c r="B34" s="27"/>
      <c r="AR34" s="27"/>
    </row>
    <row r="35" spans="2:44" s="1" customFormat="1" ht="26" customHeight="1" x14ac:dyDescent="0.2">
      <c r="B35" s="27"/>
      <c r="C35" s="31"/>
      <c r="D35" s="32" t="s">
        <v>43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44</v>
      </c>
      <c r="U35" s="33"/>
      <c r="V35" s="33"/>
      <c r="W35" s="33"/>
      <c r="X35" s="140" t="s">
        <v>45</v>
      </c>
      <c r="Y35" s="141"/>
      <c r="Z35" s="141"/>
      <c r="AA35" s="141"/>
      <c r="AB35" s="141"/>
      <c r="AC35" s="33"/>
      <c r="AD35" s="33"/>
      <c r="AE35" s="33"/>
      <c r="AF35" s="33"/>
      <c r="AG35" s="33"/>
      <c r="AH35" s="33"/>
      <c r="AI35" s="33"/>
      <c r="AJ35" s="33"/>
      <c r="AK35" s="142">
        <f>SUM(AK26:AK33)</f>
        <v>0</v>
      </c>
      <c r="AL35" s="141"/>
      <c r="AM35" s="141"/>
      <c r="AN35" s="141"/>
      <c r="AO35" s="143"/>
      <c r="AP35" s="31"/>
      <c r="AQ35" s="31"/>
      <c r="AR35" s="27"/>
    </row>
    <row r="36" spans="2:44" s="1" customFormat="1" ht="6.9" customHeight="1" x14ac:dyDescent="0.2">
      <c r="B36" s="27"/>
      <c r="AR36" s="27"/>
    </row>
    <row r="37" spans="2:44" s="1" customFormat="1" ht="14.4" customHeight="1" x14ac:dyDescent="0.2">
      <c r="B37" s="27"/>
      <c r="AR37" s="27"/>
    </row>
    <row r="38" spans="2:44" ht="14.4" customHeight="1" x14ac:dyDescent="0.2">
      <c r="B38" s="19"/>
      <c r="AR38" s="19"/>
    </row>
    <row r="39" spans="2:44" ht="14.4" customHeight="1" x14ac:dyDescent="0.2">
      <c r="B39" s="19"/>
      <c r="AR39" s="19"/>
    </row>
    <row r="40" spans="2:44" ht="14.4" customHeight="1" x14ac:dyDescent="0.2">
      <c r="B40" s="19"/>
      <c r="AR40" s="19"/>
    </row>
    <row r="41" spans="2:44" ht="14.4" customHeight="1" x14ac:dyDescent="0.2">
      <c r="B41" s="19"/>
      <c r="AR41" s="19"/>
    </row>
    <row r="42" spans="2:44" ht="14.4" customHeight="1" x14ac:dyDescent="0.2">
      <c r="B42" s="19"/>
      <c r="AR42" s="19"/>
    </row>
    <row r="43" spans="2:44" ht="14.4" customHeight="1" x14ac:dyDescent="0.2">
      <c r="B43" s="19"/>
      <c r="AR43" s="19"/>
    </row>
    <row r="44" spans="2:44" ht="14.4" customHeight="1" x14ac:dyDescent="0.2">
      <c r="B44" s="19"/>
      <c r="AR44" s="19"/>
    </row>
    <row r="45" spans="2:44" ht="14.4" customHeight="1" x14ac:dyDescent="0.2">
      <c r="B45" s="19"/>
      <c r="AR45" s="19"/>
    </row>
    <row r="46" spans="2:44" ht="14.4" customHeight="1" x14ac:dyDescent="0.2">
      <c r="B46" s="19"/>
      <c r="AR46" s="19"/>
    </row>
    <row r="47" spans="2:44" ht="14.4" customHeight="1" x14ac:dyDescent="0.2">
      <c r="B47" s="19"/>
      <c r="AR47" s="19"/>
    </row>
    <row r="48" spans="2:44" ht="14.4" customHeight="1" x14ac:dyDescent="0.2">
      <c r="B48" s="19"/>
      <c r="AR48" s="19"/>
    </row>
    <row r="49" spans="2:44" s="1" customFormat="1" ht="14.4" customHeight="1" x14ac:dyDescent="0.2">
      <c r="B49" s="27"/>
      <c r="D49" s="35" t="s">
        <v>46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47</v>
      </c>
      <c r="AI49" s="36"/>
      <c r="AJ49" s="36"/>
      <c r="AK49" s="36"/>
      <c r="AL49" s="36"/>
      <c r="AM49" s="36"/>
      <c r="AN49" s="36"/>
      <c r="AO49" s="36"/>
      <c r="AR49" s="27"/>
    </row>
    <row r="50" spans="2:44" x14ac:dyDescent="0.2">
      <c r="B50" s="19"/>
      <c r="AR50" s="19"/>
    </row>
    <row r="51" spans="2:44" x14ac:dyDescent="0.2">
      <c r="B51" s="19"/>
      <c r="AR51" s="19"/>
    </row>
    <row r="52" spans="2:44" x14ac:dyDescent="0.2">
      <c r="B52" s="19"/>
      <c r="AR52" s="19"/>
    </row>
    <row r="53" spans="2:44" x14ac:dyDescent="0.2">
      <c r="B53" s="19"/>
      <c r="AR53" s="19"/>
    </row>
    <row r="54" spans="2:44" x14ac:dyDescent="0.2">
      <c r="B54" s="19"/>
      <c r="AR54" s="19"/>
    </row>
    <row r="55" spans="2:44" x14ac:dyDescent="0.2">
      <c r="B55" s="19"/>
      <c r="AR55" s="19"/>
    </row>
    <row r="56" spans="2:44" x14ac:dyDescent="0.2">
      <c r="B56" s="19"/>
      <c r="AR56" s="19"/>
    </row>
    <row r="57" spans="2:44" x14ac:dyDescent="0.2">
      <c r="B57" s="19"/>
      <c r="AR57" s="19"/>
    </row>
    <row r="58" spans="2:44" x14ac:dyDescent="0.2">
      <c r="B58" s="19"/>
      <c r="AR58" s="19"/>
    </row>
    <row r="59" spans="2:44" x14ac:dyDescent="0.2">
      <c r="B59" s="19"/>
      <c r="AR59" s="19"/>
    </row>
    <row r="60" spans="2:44" s="1" customFormat="1" ht="12.5" x14ac:dyDescent="0.2">
      <c r="B60" s="27"/>
      <c r="D60" s="37" t="s">
        <v>48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7" t="s">
        <v>49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7" t="s">
        <v>48</v>
      </c>
      <c r="AI60" s="29"/>
      <c r="AJ60" s="29"/>
      <c r="AK60" s="29"/>
      <c r="AL60" s="29"/>
      <c r="AM60" s="37" t="s">
        <v>49</v>
      </c>
      <c r="AN60" s="29"/>
      <c r="AO60" s="29"/>
      <c r="AR60" s="27"/>
    </row>
    <row r="61" spans="2:44" x14ac:dyDescent="0.2">
      <c r="B61" s="19"/>
      <c r="AR61" s="19"/>
    </row>
    <row r="62" spans="2:44" x14ac:dyDescent="0.2">
      <c r="B62" s="19"/>
      <c r="AR62" s="19"/>
    </row>
    <row r="63" spans="2:44" x14ac:dyDescent="0.2">
      <c r="B63" s="19"/>
      <c r="AR63" s="19"/>
    </row>
    <row r="64" spans="2:44" s="1" customFormat="1" ht="13" x14ac:dyDescent="0.2">
      <c r="B64" s="27"/>
      <c r="D64" s="35" t="s">
        <v>50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51</v>
      </c>
      <c r="AI64" s="36"/>
      <c r="AJ64" s="36"/>
      <c r="AK64" s="36"/>
      <c r="AL64" s="36"/>
      <c r="AM64" s="36"/>
      <c r="AN64" s="36"/>
      <c r="AO64" s="36"/>
      <c r="AR64" s="27"/>
    </row>
    <row r="65" spans="2:44" x14ac:dyDescent="0.2">
      <c r="B65" s="19"/>
      <c r="AR65" s="19"/>
    </row>
    <row r="66" spans="2:44" x14ac:dyDescent="0.2">
      <c r="B66" s="19"/>
      <c r="AR66" s="19"/>
    </row>
    <row r="67" spans="2:44" x14ac:dyDescent="0.2">
      <c r="B67" s="19"/>
      <c r="AR67" s="19"/>
    </row>
    <row r="68" spans="2:44" x14ac:dyDescent="0.2">
      <c r="B68" s="19"/>
      <c r="AR68" s="19"/>
    </row>
    <row r="69" spans="2:44" x14ac:dyDescent="0.2">
      <c r="B69" s="19"/>
      <c r="AR69" s="19"/>
    </row>
    <row r="70" spans="2:44" x14ac:dyDescent="0.2">
      <c r="B70" s="19"/>
      <c r="AR70" s="19"/>
    </row>
    <row r="71" spans="2:44" x14ac:dyDescent="0.2">
      <c r="B71" s="19"/>
      <c r="AR71" s="19"/>
    </row>
    <row r="72" spans="2:44" x14ac:dyDescent="0.2">
      <c r="B72" s="19"/>
      <c r="AR72" s="19"/>
    </row>
    <row r="73" spans="2:44" x14ac:dyDescent="0.2">
      <c r="B73" s="19"/>
      <c r="AR73" s="19"/>
    </row>
    <row r="74" spans="2:44" x14ac:dyDescent="0.2">
      <c r="B74" s="19"/>
      <c r="AR74" s="19"/>
    </row>
    <row r="75" spans="2:44" s="1" customFormat="1" ht="12.5" x14ac:dyDescent="0.2">
      <c r="B75" s="27"/>
      <c r="D75" s="37" t="s">
        <v>48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7" t="s">
        <v>49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7" t="s">
        <v>48</v>
      </c>
      <c r="AI75" s="29"/>
      <c r="AJ75" s="29"/>
      <c r="AK75" s="29"/>
      <c r="AL75" s="29"/>
      <c r="AM75" s="37" t="s">
        <v>49</v>
      </c>
      <c r="AN75" s="29"/>
      <c r="AO75" s="29"/>
      <c r="AR75" s="27"/>
    </row>
    <row r="76" spans="2:44" s="1" customFormat="1" x14ac:dyDescent="0.2">
      <c r="B76" s="27"/>
      <c r="AR76" s="27"/>
    </row>
    <row r="77" spans="2:44" s="1" customFormat="1" ht="6.9" customHeight="1" x14ac:dyDescent="0.2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7"/>
    </row>
    <row r="81" spans="1:91" s="1" customFormat="1" ht="6.9" customHeight="1" x14ac:dyDescent="0.2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7"/>
    </row>
    <row r="82" spans="1:91" s="1" customFormat="1" ht="24.9" customHeight="1" x14ac:dyDescent="0.2">
      <c r="B82" s="27"/>
      <c r="C82" s="20" t="s">
        <v>52</v>
      </c>
      <c r="AR82" s="27"/>
    </row>
    <row r="83" spans="1:91" s="1" customFormat="1" ht="6.9" customHeight="1" x14ac:dyDescent="0.2">
      <c r="B83" s="27"/>
      <c r="AR83" s="27"/>
    </row>
    <row r="84" spans="1:91" s="3" customFormat="1" ht="12" customHeight="1" x14ac:dyDescent="0.2">
      <c r="B84" s="42"/>
      <c r="C84" s="25" t="s">
        <v>12</v>
      </c>
      <c r="L84" s="3" t="str">
        <f>K5</f>
        <v>223014_M</v>
      </c>
      <c r="AR84" s="42"/>
    </row>
    <row r="85" spans="1:91" s="4" customFormat="1" ht="36.9" customHeight="1" x14ac:dyDescent="0.2">
      <c r="B85" s="43"/>
      <c r="C85" s="44" t="s">
        <v>14</v>
      </c>
      <c r="L85" s="128" t="str">
        <f>K6</f>
        <v>URGENTNÍ PŘÍJEM - Oblastní nemocnice Náchod - přístavba a stavební úpravy části pavilonu „A a pavilonu „B</v>
      </c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29"/>
      <c r="AF85" s="129"/>
      <c r="AG85" s="129"/>
      <c r="AH85" s="129"/>
      <c r="AI85" s="129"/>
      <c r="AJ85" s="129"/>
      <c r="AR85" s="43"/>
    </row>
    <row r="86" spans="1:91" s="1" customFormat="1" ht="6.9" customHeight="1" x14ac:dyDescent="0.2">
      <c r="B86" s="27"/>
      <c r="AR86" s="27"/>
    </row>
    <row r="87" spans="1:91" s="1" customFormat="1" ht="12" customHeight="1" x14ac:dyDescent="0.2">
      <c r="B87" s="27"/>
      <c r="C87" s="25" t="s">
        <v>18</v>
      </c>
      <c r="L87" s="45" t="str">
        <f>IF(K8="","",K8)</f>
        <v xml:space="preserve"> </v>
      </c>
      <c r="AI87" s="25" t="s">
        <v>20</v>
      </c>
      <c r="AM87" s="130" t="str">
        <f>IF(AN8= "","",AN8)</f>
        <v>11. 8. 2023</v>
      </c>
      <c r="AN87" s="130"/>
      <c r="AR87" s="27"/>
    </row>
    <row r="88" spans="1:91" s="1" customFormat="1" ht="6.9" customHeight="1" x14ac:dyDescent="0.2">
      <c r="B88" s="27"/>
      <c r="AR88" s="27"/>
    </row>
    <row r="89" spans="1:91" s="1" customFormat="1" ht="15.15" customHeight="1" x14ac:dyDescent="0.2">
      <c r="B89" s="27"/>
      <c r="C89" s="25" t="s">
        <v>22</v>
      </c>
      <c r="L89" s="3" t="str">
        <f>IF(E11= "","",E11)</f>
        <v xml:space="preserve"> </v>
      </c>
      <c r="AI89" s="25" t="s">
        <v>26</v>
      </c>
      <c r="AM89" s="131" t="str">
        <f>IF(E17="","",E17)</f>
        <v>T-FESTING s.r.o.</v>
      </c>
      <c r="AN89" s="132"/>
      <c r="AO89" s="132"/>
      <c r="AP89" s="132"/>
      <c r="AR89" s="27"/>
      <c r="AS89" s="133" t="s">
        <v>53</v>
      </c>
      <c r="AT89" s="134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15" customHeight="1" x14ac:dyDescent="0.2">
      <c r="B90" s="27"/>
      <c r="C90" s="25" t="s">
        <v>25</v>
      </c>
      <c r="L90" s="3" t="str">
        <f>IF(E14="","",E14)</f>
        <v xml:space="preserve"> </v>
      </c>
      <c r="AI90" s="25" t="s">
        <v>30</v>
      </c>
      <c r="AM90" s="131" t="str">
        <f>IF(E20="","",E20)</f>
        <v>Marie Dvořáková</v>
      </c>
      <c r="AN90" s="132"/>
      <c r="AO90" s="132"/>
      <c r="AP90" s="132"/>
      <c r="AR90" s="27"/>
      <c r="AS90" s="135"/>
      <c r="AT90" s="136"/>
      <c r="BD90" s="48"/>
    </row>
    <row r="91" spans="1:91" s="1" customFormat="1" ht="10.75" customHeight="1" x14ac:dyDescent="0.2">
      <c r="B91" s="27"/>
      <c r="AR91" s="27"/>
      <c r="AS91" s="135"/>
      <c r="AT91" s="136"/>
      <c r="BD91" s="48"/>
    </row>
    <row r="92" spans="1:91" s="1" customFormat="1" ht="29.25" customHeight="1" x14ac:dyDescent="0.2">
      <c r="B92" s="27"/>
      <c r="C92" s="118" t="s">
        <v>54</v>
      </c>
      <c r="D92" s="119"/>
      <c r="E92" s="119"/>
      <c r="F92" s="119"/>
      <c r="G92" s="119"/>
      <c r="H92" s="49"/>
      <c r="I92" s="120" t="s">
        <v>55</v>
      </c>
      <c r="J92" s="119"/>
      <c r="K92" s="119"/>
      <c r="L92" s="119"/>
      <c r="M92" s="119"/>
      <c r="N92" s="119"/>
      <c r="O92" s="119"/>
      <c r="P92" s="119"/>
      <c r="Q92" s="119"/>
      <c r="R92" s="119"/>
      <c r="S92" s="119"/>
      <c r="T92" s="119"/>
      <c r="U92" s="119"/>
      <c r="V92" s="119"/>
      <c r="W92" s="119"/>
      <c r="X92" s="119"/>
      <c r="Y92" s="119"/>
      <c r="Z92" s="119"/>
      <c r="AA92" s="119"/>
      <c r="AB92" s="119"/>
      <c r="AC92" s="119"/>
      <c r="AD92" s="119"/>
      <c r="AE92" s="119"/>
      <c r="AF92" s="119"/>
      <c r="AG92" s="121" t="s">
        <v>56</v>
      </c>
      <c r="AH92" s="119"/>
      <c r="AI92" s="119"/>
      <c r="AJ92" s="119"/>
      <c r="AK92" s="119"/>
      <c r="AL92" s="119"/>
      <c r="AM92" s="119"/>
      <c r="AN92" s="120" t="s">
        <v>57</v>
      </c>
      <c r="AO92" s="119"/>
      <c r="AP92" s="122"/>
      <c r="AQ92" s="50" t="s">
        <v>58</v>
      </c>
      <c r="AR92" s="27"/>
      <c r="AS92" s="51" t="s">
        <v>59</v>
      </c>
      <c r="AT92" s="52" t="s">
        <v>60</v>
      </c>
      <c r="AU92" s="52" t="s">
        <v>61</v>
      </c>
      <c r="AV92" s="52" t="s">
        <v>62</v>
      </c>
      <c r="AW92" s="52" t="s">
        <v>63</v>
      </c>
      <c r="AX92" s="52" t="s">
        <v>64</v>
      </c>
      <c r="AY92" s="52" t="s">
        <v>65</v>
      </c>
      <c r="AZ92" s="52" t="s">
        <v>66</v>
      </c>
      <c r="BA92" s="52" t="s">
        <v>67</v>
      </c>
      <c r="BB92" s="52" t="s">
        <v>68</v>
      </c>
      <c r="BC92" s="52" t="s">
        <v>69</v>
      </c>
      <c r="BD92" s="53" t="s">
        <v>70</v>
      </c>
    </row>
    <row r="93" spans="1:91" s="1" customFormat="1" ht="10.75" customHeight="1" x14ac:dyDescent="0.2">
      <c r="B93" s="27"/>
      <c r="AR93" s="27"/>
      <c r="AS93" s="54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" customHeight="1" x14ac:dyDescent="0.2">
      <c r="B94" s="55"/>
      <c r="C94" s="56" t="s">
        <v>71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126">
        <f>ROUND(AG95,2)</f>
        <v>0</v>
      </c>
      <c r="AH94" s="126"/>
      <c r="AI94" s="126"/>
      <c r="AJ94" s="126"/>
      <c r="AK94" s="126"/>
      <c r="AL94" s="126"/>
      <c r="AM94" s="126"/>
      <c r="AN94" s="127">
        <f>SUM(AG94,AT94)</f>
        <v>0</v>
      </c>
      <c r="AO94" s="127"/>
      <c r="AP94" s="127"/>
      <c r="AQ94" s="58" t="s">
        <v>1</v>
      </c>
      <c r="AR94" s="55"/>
      <c r="AS94" s="59">
        <f>ROUND(AS95,2)</f>
        <v>0</v>
      </c>
      <c r="AT94" s="60">
        <f>ROUND(SUM(AV94:AW94),2)</f>
        <v>0</v>
      </c>
      <c r="AU94" s="61" t="e">
        <f>ROUND(AU95,5)</f>
        <v>#REF!</v>
      </c>
      <c r="AV94" s="60">
        <f>ROUND(AZ94*L29,2)</f>
        <v>0</v>
      </c>
      <c r="AW94" s="60">
        <f>ROUND(BA94*L30,2)</f>
        <v>0</v>
      </c>
      <c r="AX94" s="60">
        <f>ROUND(BB94*L29,2)</f>
        <v>0</v>
      </c>
      <c r="AY94" s="60">
        <f>ROUND(BC94*L30,2)</f>
        <v>0</v>
      </c>
      <c r="AZ94" s="60">
        <f>ROUND(AZ95,2)</f>
        <v>0</v>
      </c>
      <c r="BA94" s="60">
        <f>ROUND(BA95,2)</f>
        <v>0</v>
      </c>
      <c r="BB94" s="60">
        <f>ROUND(BB95,2)</f>
        <v>0</v>
      </c>
      <c r="BC94" s="60">
        <f>ROUND(BC95,2)</f>
        <v>0</v>
      </c>
      <c r="BD94" s="62">
        <f>ROUND(BD95,2)</f>
        <v>0</v>
      </c>
      <c r="BS94" s="63" t="s">
        <v>72</v>
      </c>
      <c r="BT94" s="63" t="s">
        <v>73</v>
      </c>
      <c r="BU94" s="64" t="s">
        <v>74</v>
      </c>
      <c r="BV94" s="63" t="s">
        <v>75</v>
      </c>
      <c r="BW94" s="63" t="s">
        <v>4</v>
      </c>
      <c r="BX94" s="63" t="s">
        <v>76</v>
      </c>
      <c r="CL94" s="63" t="s">
        <v>1</v>
      </c>
    </row>
    <row r="95" spans="1:91" s="6" customFormat="1" ht="16.5" customHeight="1" x14ac:dyDescent="0.2">
      <c r="A95" s="65" t="s">
        <v>77</v>
      </c>
      <c r="B95" s="66"/>
      <c r="C95" s="67"/>
      <c r="D95" s="125" t="s">
        <v>78</v>
      </c>
      <c r="E95" s="125"/>
      <c r="F95" s="125"/>
      <c r="G95" s="125"/>
      <c r="H95" s="125"/>
      <c r="I95" s="68"/>
      <c r="J95" s="125" t="s">
        <v>79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3">
        <f>'IO04 Přeložka plynovodu'!J32</f>
        <v>0</v>
      </c>
      <c r="AH95" s="124"/>
      <c r="AI95" s="124"/>
      <c r="AJ95" s="124"/>
      <c r="AK95" s="124"/>
      <c r="AL95" s="124"/>
      <c r="AM95" s="124"/>
      <c r="AN95" s="123">
        <f>SUM(AG95,AT95)</f>
        <v>0</v>
      </c>
      <c r="AO95" s="124"/>
      <c r="AP95" s="124"/>
      <c r="AQ95" s="69" t="s">
        <v>80</v>
      </c>
      <c r="AR95" s="66"/>
      <c r="AS95" s="70">
        <v>0</v>
      </c>
      <c r="AT95" s="71">
        <f>ROUND(SUM(AV95:AW95),2)</f>
        <v>0</v>
      </c>
      <c r="AU95" s="72" t="e">
        <f>'IO04 Přeložka plynovodu'!P132</f>
        <v>#REF!</v>
      </c>
      <c r="AV95" s="71">
        <f>'IO04 Přeložka plynovodu'!J35</f>
        <v>0</v>
      </c>
      <c r="AW95" s="71">
        <f>'IO04 Přeložka plynovodu'!J36</f>
        <v>0</v>
      </c>
      <c r="AX95" s="71">
        <f>'IO04 Přeložka plynovodu'!J37</f>
        <v>0</v>
      </c>
      <c r="AY95" s="71">
        <f>'IO04 Přeložka plynovodu'!J38</f>
        <v>0</v>
      </c>
      <c r="AZ95" s="71">
        <f>'IO04 Přeložka plynovodu'!F35</f>
        <v>0</v>
      </c>
      <c r="BA95" s="71">
        <f>'IO04 Přeložka plynovodu'!F36</f>
        <v>0</v>
      </c>
      <c r="BB95" s="71">
        <f>'IO04 Přeložka plynovodu'!F37</f>
        <v>0</v>
      </c>
      <c r="BC95" s="71">
        <f>'IO04 Přeložka plynovodu'!F38</f>
        <v>0</v>
      </c>
      <c r="BD95" s="73">
        <f>'IO04 Přeložka plynovodu'!F39</f>
        <v>0</v>
      </c>
      <c r="BT95" s="74" t="s">
        <v>81</v>
      </c>
      <c r="BV95" s="74" t="s">
        <v>75</v>
      </c>
      <c r="BW95" s="74" t="s">
        <v>82</v>
      </c>
      <c r="BX95" s="74" t="s">
        <v>4</v>
      </c>
      <c r="CL95" s="74" t="s">
        <v>1</v>
      </c>
      <c r="CM95" s="74" t="s">
        <v>83</v>
      </c>
    </row>
    <row r="96" spans="1:91" s="1" customFormat="1" ht="30" customHeight="1" x14ac:dyDescent="0.2">
      <c r="B96" s="27"/>
      <c r="AR96" s="27"/>
    </row>
    <row r="97" spans="2:44" s="1" customFormat="1" ht="6.9" customHeight="1" x14ac:dyDescent="0.2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7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223014 - Přeložka areálov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66"/>
  <sheetViews>
    <sheetView showGridLines="0" tabSelected="1" topLeftCell="A125" zoomScaleNormal="100" workbookViewId="0">
      <selection activeCell="F144" sqref="F144"/>
    </sheetView>
  </sheetViews>
  <sheetFormatPr defaultRowHeight="10" x14ac:dyDescent="0.2"/>
  <cols>
    <col min="1" max="1" width="8.33203125" customWidth="1"/>
    <col min="2" max="2" width="1.109375" style="150" customWidth="1"/>
    <col min="3" max="3" width="4.109375" style="150" customWidth="1"/>
    <col min="4" max="4" width="4.33203125" style="150" customWidth="1"/>
    <col min="5" max="5" width="17.109375" style="150" customWidth="1"/>
    <col min="6" max="6" width="87.6640625" style="150" customWidth="1"/>
    <col min="7" max="7" width="7.44140625" style="150" customWidth="1"/>
    <col min="8" max="8" width="14" style="150" customWidth="1"/>
    <col min="9" max="9" width="15.88671875" style="150" customWidth="1"/>
    <col min="10" max="10" width="22.33203125" style="150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" customHeight="1" x14ac:dyDescent="0.2">
      <c r="L2" s="116" t="s">
        <v>5</v>
      </c>
      <c r="M2" s="117"/>
      <c r="N2" s="117"/>
      <c r="O2" s="117"/>
      <c r="P2" s="117"/>
      <c r="Q2" s="117"/>
      <c r="R2" s="117"/>
      <c r="S2" s="117"/>
      <c r="T2" s="117"/>
      <c r="U2" s="117"/>
      <c r="V2" s="117"/>
      <c r="AT2" s="16" t="s">
        <v>82</v>
      </c>
    </row>
    <row r="3" spans="2:46" ht="6.9" customHeight="1" x14ac:dyDescent="0.2">
      <c r="B3" s="151"/>
      <c r="C3" s="152"/>
      <c r="D3" s="152"/>
      <c r="E3" s="152"/>
      <c r="F3" s="152"/>
      <c r="G3" s="152"/>
      <c r="H3" s="152"/>
      <c r="I3" s="152"/>
      <c r="J3" s="152"/>
      <c r="K3" s="18"/>
      <c r="L3" s="19"/>
      <c r="AT3" s="16" t="s">
        <v>83</v>
      </c>
    </row>
    <row r="4" spans="2:46" ht="24.9" customHeight="1" x14ac:dyDescent="0.2">
      <c r="B4" s="153"/>
      <c r="D4" s="154" t="s">
        <v>84</v>
      </c>
      <c r="L4" s="19"/>
      <c r="M4" s="75" t="s">
        <v>10</v>
      </c>
      <c r="AT4" s="16" t="s">
        <v>3</v>
      </c>
    </row>
    <row r="5" spans="2:46" ht="6.9" customHeight="1" x14ac:dyDescent="0.2">
      <c r="B5" s="153"/>
      <c r="L5" s="19"/>
    </row>
    <row r="6" spans="2:46" ht="12" customHeight="1" x14ac:dyDescent="0.2">
      <c r="B6" s="153"/>
      <c r="D6" s="155" t="s">
        <v>14</v>
      </c>
      <c r="L6" s="19"/>
    </row>
    <row r="7" spans="2:46" ht="26.25" customHeight="1" x14ac:dyDescent="0.2">
      <c r="B7" s="153"/>
      <c r="E7" s="156" t="str">
        <f>'Rekapitulace stavby'!K6</f>
        <v>URGENTNÍ PŘÍJEM - Oblastní nemocnice Náchod - přístavba a stavební úpravy části pavilonu „A a pavilonu „B</v>
      </c>
      <c r="F7" s="157"/>
      <c r="G7" s="157"/>
      <c r="H7" s="157"/>
      <c r="L7" s="19"/>
    </row>
    <row r="8" spans="2:46" s="1" customFormat="1" ht="12" customHeight="1" x14ac:dyDescent="0.2">
      <c r="B8" s="158"/>
      <c r="C8" s="159"/>
      <c r="D8" s="155" t="s">
        <v>85</v>
      </c>
      <c r="E8" s="159"/>
      <c r="F8" s="159"/>
      <c r="G8" s="159"/>
      <c r="H8" s="159"/>
      <c r="I8" s="159"/>
      <c r="J8" s="159"/>
      <c r="L8" s="27"/>
    </row>
    <row r="9" spans="2:46" s="1" customFormat="1" ht="16.5" customHeight="1" x14ac:dyDescent="0.2">
      <c r="B9" s="158"/>
      <c r="C9" s="159"/>
      <c r="D9" s="159"/>
      <c r="E9" s="160" t="s">
        <v>86</v>
      </c>
      <c r="F9" s="161"/>
      <c r="G9" s="161"/>
      <c r="H9" s="161"/>
      <c r="I9" s="159"/>
      <c r="J9" s="159"/>
      <c r="L9" s="27"/>
    </row>
    <row r="10" spans="2:46" s="1" customFormat="1" x14ac:dyDescent="0.2">
      <c r="B10" s="158"/>
      <c r="C10" s="159"/>
      <c r="D10" s="159"/>
      <c r="E10" s="159"/>
      <c r="F10" s="159"/>
      <c r="G10" s="159"/>
      <c r="H10" s="159"/>
      <c r="I10" s="159"/>
      <c r="J10" s="159"/>
      <c r="L10" s="27"/>
    </row>
    <row r="11" spans="2:46" s="1" customFormat="1" ht="12" customHeight="1" x14ac:dyDescent="0.2">
      <c r="B11" s="158"/>
      <c r="C11" s="159"/>
      <c r="D11" s="155" t="s">
        <v>16</v>
      </c>
      <c r="E11" s="159"/>
      <c r="F11" s="162" t="s">
        <v>1</v>
      </c>
      <c r="G11" s="159"/>
      <c r="H11" s="159"/>
      <c r="I11" s="155" t="s">
        <v>17</v>
      </c>
      <c r="J11" s="162" t="s">
        <v>1</v>
      </c>
      <c r="L11" s="27"/>
    </row>
    <row r="12" spans="2:46" s="1" customFormat="1" ht="12" customHeight="1" x14ac:dyDescent="0.2">
      <c r="B12" s="158"/>
      <c r="C12" s="159"/>
      <c r="D12" s="155" t="s">
        <v>18</v>
      </c>
      <c r="E12" s="159"/>
      <c r="F12" s="162" t="s">
        <v>19</v>
      </c>
      <c r="G12" s="159"/>
      <c r="H12" s="159"/>
      <c r="I12" s="155" t="s">
        <v>20</v>
      </c>
      <c r="J12" s="163" t="str">
        <f>'Rekapitulace stavby'!AN8</f>
        <v>11. 8. 2023</v>
      </c>
      <c r="L12" s="27"/>
    </row>
    <row r="13" spans="2:46" s="1" customFormat="1" ht="10.75" customHeight="1" x14ac:dyDescent="0.2">
      <c r="B13" s="158"/>
      <c r="C13" s="159"/>
      <c r="D13" s="159"/>
      <c r="E13" s="159"/>
      <c r="F13" s="159"/>
      <c r="G13" s="159"/>
      <c r="H13" s="159"/>
      <c r="I13" s="159"/>
      <c r="J13" s="159"/>
      <c r="L13" s="27"/>
    </row>
    <row r="14" spans="2:46" s="1" customFormat="1" ht="12" customHeight="1" x14ac:dyDescent="0.2">
      <c r="B14" s="158"/>
      <c r="C14" s="159"/>
      <c r="D14" s="155" t="s">
        <v>22</v>
      </c>
      <c r="E14" s="159"/>
      <c r="F14" s="159"/>
      <c r="G14" s="159"/>
      <c r="H14" s="159"/>
      <c r="I14" s="155" t="s">
        <v>23</v>
      </c>
      <c r="J14" s="162" t="str">
        <f>IF('Rekapitulace stavby'!AN10="","",'Rekapitulace stavby'!AN10)</f>
        <v/>
      </c>
      <c r="L14" s="27"/>
    </row>
    <row r="15" spans="2:46" s="1" customFormat="1" ht="18" customHeight="1" x14ac:dyDescent="0.2">
      <c r="B15" s="158"/>
      <c r="C15" s="159"/>
      <c r="D15" s="159"/>
      <c r="E15" s="162" t="str">
        <f>IF('Rekapitulace stavby'!E11="","",'Rekapitulace stavby'!E11)</f>
        <v xml:space="preserve"> </v>
      </c>
      <c r="F15" s="159"/>
      <c r="G15" s="159"/>
      <c r="H15" s="159"/>
      <c r="I15" s="155" t="s">
        <v>24</v>
      </c>
      <c r="J15" s="162" t="str">
        <f>IF('Rekapitulace stavby'!AN11="","",'Rekapitulace stavby'!AN11)</f>
        <v/>
      </c>
      <c r="L15" s="27"/>
    </row>
    <row r="16" spans="2:46" s="1" customFormat="1" ht="6.9" customHeight="1" x14ac:dyDescent="0.2">
      <c r="B16" s="158"/>
      <c r="C16" s="159"/>
      <c r="D16" s="159"/>
      <c r="E16" s="159"/>
      <c r="F16" s="159"/>
      <c r="G16" s="159"/>
      <c r="H16" s="159"/>
      <c r="I16" s="159"/>
      <c r="J16" s="159"/>
      <c r="L16" s="27"/>
    </row>
    <row r="17" spans="2:12" s="1" customFormat="1" ht="12" customHeight="1" x14ac:dyDescent="0.2">
      <c r="B17" s="158"/>
      <c r="C17" s="159"/>
      <c r="D17" s="155" t="s">
        <v>25</v>
      </c>
      <c r="E17" s="159"/>
      <c r="F17" s="159"/>
      <c r="G17" s="159"/>
      <c r="H17" s="159"/>
      <c r="I17" s="155" t="s">
        <v>23</v>
      </c>
      <c r="J17" s="162" t="str">
        <f>'Rekapitulace stavby'!AN13</f>
        <v/>
      </c>
      <c r="L17" s="27"/>
    </row>
    <row r="18" spans="2:12" s="1" customFormat="1" ht="18" customHeight="1" x14ac:dyDescent="0.2">
      <c r="B18" s="158"/>
      <c r="C18" s="159"/>
      <c r="D18" s="159"/>
      <c r="E18" s="164" t="str">
        <f>'Rekapitulace stavby'!E14</f>
        <v xml:space="preserve"> </v>
      </c>
      <c r="F18" s="164"/>
      <c r="G18" s="164"/>
      <c r="H18" s="164"/>
      <c r="I18" s="155" t="s">
        <v>24</v>
      </c>
      <c r="J18" s="162" t="str">
        <f>'Rekapitulace stavby'!AN14</f>
        <v/>
      </c>
      <c r="L18" s="27"/>
    </row>
    <row r="19" spans="2:12" s="1" customFormat="1" ht="6.9" customHeight="1" x14ac:dyDescent="0.2">
      <c r="B19" s="158"/>
      <c r="C19" s="159"/>
      <c r="D19" s="159"/>
      <c r="E19" s="159"/>
      <c r="F19" s="159"/>
      <c r="G19" s="159"/>
      <c r="H19" s="159"/>
      <c r="I19" s="159"/>
      <c r="J19" s="159"/>
      <c r="L19" s="27"/>
    </row>
    <row r="20" spans="2:12" s="1" customFormat="1" ht="12" customHeight="1" x14ac:dyDescent="0.2">
      <c r="B20" s="158"/>
      <c r="C20" s="159"/>
      <c r="D20" s="155" t="s">
        <v>26</v>
      </c>
      <c r="E20" s="159"/>
      <c r="F20" s="159"/>
      <c r="G20" s="159"/>
      <c r="H20" s="159"/>
      <c r="I20" s="155" t="s">
        <v>23</v>
      </c>
      <c r="J20" s="162" t="s">
        <v>27</v>
      </c>
      <c r="L20" s="27"/>
    </row>
    <row r="21" spans="2:12" s="1" customFormat="1" ht="18" customHeight="1" x14ac:dyDescent="0.2">
      <c r="B21" s="158"/>
      <c r="C21" s="159"/>
      <c r="D21" s="159"/>
      <c r="E21" s="162" t="s">
        <v>28</v>
      </c>
      <c r="F21" s="159"/>
      <c r="G21" s="159"/>
      <c r="H21" s="159"/>
      <c r="I21" s="155" t="s">
        <v>24</v>
      </c>
      <c r="J21" s="162" t="s">
        <v>1</v>
      </c>
      <c r="L21" s="27"/>
    </row>
    <row r="22" spans="2:12" s="1" customFormat="1" ht="6.9" customHeight="1" x14ac:dyDescent="0.2">
      <c r="B22" s="158"/>
      <c r="C22" s="159"/>
      <c r="D22" s="159"/>
      <c r="E22" s="159"/>
      <c r="F22" s="159"/>
      <c r="G22" s="159"/>
      <c r="H22" s="159"/>
      <c r="I22" s="159"/>
      <c r="J22" s="159"/>
      <c r="L22" s="27"/>
    </row>
    <row r="23" spans="2:12" s="1" customFormat="1" ht="12" customHeight="1" x14ac:dyDescent="0.2">
      <c r="B23" s="158"/>
      <c r="C23" s="159"/>
      <c r="D23" s="155" t="s">
        <v>30</v>
      </c>
      <c r="E23" s="159"/>
      <c r="F23" s="159"/>
      <c r="G23" s="159"/>
      <c r="H23" s="159"/>
      <c r="I23" s="155" t="s">
        <v>23</v>
      </c>
      <c r="J23" s="162" t="s">
        <v>1</v>
      </c>
      <c r="L23" s="27"/>
    </row>
    <row r="24" spans="2:12" s="1" customFormat="1" ht="18" customHeight="1" x14ac:dyDescent="0.2">
      <c r="B24" s="158"/>
      <c r="C24" s="159"/>
      <c r="D24" s="159"/>
      <c r="E24" s="162" t="s">
        <v>31</v>
      </c>
      <c r="F24" s="159"/>
      <c r="G24" s="159"/>
      <c r="H24" s="159"/>
      <c r="I24" s="155" t="s">
        <v>24</v>
      </c>
      <c r="J24" s="162" t="s">
        <v>1</v>
      </c>
      <c r="L24" s="27"/>
    </row>
    <row r="25" spans="2:12" s="1" customFormat="1" ht="6.9" customHeight="1" x14ac:dyDescent="0.2">
      <c r="B25" s="158"/>
      <c r="C25" s="159"/>
      <c r="D25" s="159"/>
      <c r="E25" s="159"/>
      <c r="F25" s="159"/>
      <c r="G25" s="159"/>
      <c r="H25" s="159"/>
      <c r="I25" s="159"/>
      <c r="J25" s="159"/>
      <c r="L25" s="27"/>
    </row>
    <row r="26" spans="2:12" s="1" customFormat="1" ht="12" customHeight="1" x14ac:dyDescent="0.2">
      <c r="B26" s="158"/>
      <c r="C26" s="159"/>
      <c r="D26" s="155" t="s">
        <v>32</v>
      </c>
      <c r="E26" s="159"/>
      <c r="F26" s="159"/>
      <c r="G26" s="159"/>
      <c r="H26" s="159"/>
      <c r="I26" s="159"/>
      <c r="J26" s="159"/>
      <c r="L26" s="27"/>
    </row>
    <row r="27" spans="2:12" s="7" customFormat="1" ht="16.5" customHeight="1" x14ac:dyDescent="0.2">
      <c r="B27" s="165"/>
      <c r="C27" s="166"/>
      <c r="D27" s="166"/>
      <c r="E27" s="167" t="s">
        <v>1</v>
      </c>
      <c r="F27" s="167"/>
      <c r="G27" s="167"/>
      <c r="H27" s="167"/>
      <c r="I27" s="166"/>
      <c r="J27" s="166"/>
      <c r="L27" s="76"/>
    </row>
    <row r="28" spans="2:12" s="1" customFormat="1" ht="6.9" customHeight="1" x14ac:dyDescent="0.2">
      <c r="B28" s="158"/>
      <c r="C28" s="159"/>
      <c r="D28" s="159"/>
      <c r="E28" s="159"/>
      <c r="F28" s="159"/>
      <c r="G28" s="159"/>
      <c r="H28" s="159"/>
      <c r="I28" s="159"/>
      <c r="J28" s="159"/>
      <c r="L28" s="27"/>
    </row>
    <row r="29" spans="2:12" s="1" customFormat="1" ht="6.9" customHeight="1" x14ac:dyDescent="0.2">
      <c r="B29" s="158"/>
      <c r="C29" s="159"/>
      <c r="D29" s="168"/>
      <c r="E29" s="168"/>
      <c r="F29" s="168"/>
      <c r="G29" s="168"/>
      <c r="H29" s="168"/>
      <c r="I29" s="168"/>
      <c r="J29" s="168"/>
      <c r="K29" s="46"/>
      <c r="L29" s="27"/>
    </row>
    <row r="30" spans="2:12" s="1" customFormat="1" ht="14.4" customHeight="1" x14ac:dyDescent="0.2">
      <c r="B30" s="158"/>
      <c r="C30" s="159"/>
      <c r="D30" s="162" t="s">
        <v>87</v>
      </c>
      <c r="E30" s="159"/>
      <c r="F30" s="159"/>
      <c r="G30" s="159"/>
      <c r="H30" s="159"/>
      <c r="I30" s="159"/>
      <c r="J30" s="169">
        <f>J96</f>
        <v>0</v>
      </c>
      <c r="L30" s="27"/>
    </row>
    <row r="31" spans="2:12" s="1" customFormat="1" ht="14.4" customHeight="1" x14ac:dyDescent="0.2">
      <c r="B31" s="158"/>
      <c r="C31" s="159"/>
      <c r="D31" s="170" t="s">
        <v>88</v>
      </c>
      <c r="E31" s="159"/>
      <c r="F31" s="159"/>
      <c r="G31" s="159"/>
      <c r="H31" s="159"/>
      <c r="I31" s="159"/>
      <c r="J31" s="169"/>
      <c r="L31" s="27"/>
    </row>
    <row r="32" spans="2:12" s="1" customFormat="1" ht="25.4" customHeight="1" x14ac:dyDescent="0.2">
      <c r="B32" s="158"/>
      <c r="C32" s="159"/>
      <c r="D32" s="171" t="s">
        <v>33</v>
      </c>
      <c r="E32" s="159"/>
      <c r="F32" s="159"/>
      <c r="G32" s="159"/>
      <c r="H32" s="159"/>
      <c r="I32" s="159"/>
      <c r="J32" s="172">
        <f>ROUND(J30 + J31, 2)</f>
        <v>0</v>
      </c>
      <c r="L32" s="27"/>
    </row>
    <row r="33" spans="2:12" s="1" customFormat="1" ht="6.9" customHeight="1" x14ac:dyDescent="0.2">
      <c r="B33" s="158"/>
      <c r="C33" s="159"/>
      <c r="D33" s="168"/>
      <c r="E33" s="168"/>
      <c r="F33" s="168"/>
      <c r="G33" s="168"/>
      <c r="H33" s="168"/>
      <c r="I33" s="168"/>
      <c r="J33" s="168"/>
      <c r="K33" s="46"/>
      <c r="L33" s="27"/>
    </row>
    <row r="34" spans="2:12" s="1" customFormat="1" ht="14.4" customHeight="1" x14ac:dyDescent="0.2">
      <c r="B34" s="158"/>
      <c r="C34" s="159"/>
      <c r="D34" s="159"/>
      <c r="E34" s="159"/>
      <c r="F34" s="173" t="s">
        <v>35</v>
      </c>
      <c r="G34" s="159"/>
      <c r="H34" s="159"/>
      <c r="I34" s="173" t="s">
        <v>34</v>
      </c>
      <c r="J34" s="173" t="s">
        <v>36</v>
      </c>
      <c r="L34" s="27"/>
    </row>
    <row r="35" spans="2:12" s="1" customFormat="1" ht="14.4" customHeight="1" x14ac:dyDescent="0.2">
      <c r="B35" s="158"/>
      <c r="C35" s="159"/>
      <c r="D35" s="174" t="s">
        <v>37</v>
      </c>
      <c r="E35" s="155" t="s">
        <v>38</v>
      </c>
      <c r="F35" s="175">
        <f>ROUND((SUM(BE111:BE112) + SUM(BE132:BE265)),  2)</f>
        <v>0</v>
      </c>
      <c r="G35" s="159"/>
      <c r="H35" s="159"/>
      <c r="I35" s="176">
        <v>0.21</v>
      </c>
      <c r="J35" s="175">
        <f>ROUND(((SUM(BE111:BE112) + SUM(BE132:BE265))*I35),  2)</f>
        <v>0</v>
      </c>
      <c r="L35" s="27"/>
    </row>
    <row r="36" spans="2:12" s="1" customFormat="1" ht="14.4" customHeight="1" x14ac:dyDescent="0.2">
      <c r="B36" s="158"/>
      <c r="C36" s="159"/>
      <c r="D36" s="159"/>
      <c r="E36" s="155" t="s">
        <v>39</v>
      </c>
      <c r="F36" s="175">
        <f>ROUND((SUM(BF111:BF112) + SUM(BF132:BF265)),  2)</f>
        <v>0</v>
      </c>
      <c r="G36" s="159"/>
      <c r="H36" s="159"/>
      <c r="I36" s="176">
        <v>0.15</v>
      </c>
      <c r="J36" s="175">
        <f>ROUND(((SUM(BF111:BF112) + SUM(BF132:BF265))*I36),  2)</f>
        <v>0</v>
      </c>
      <c r="L36" s="27"/>
    </row>
    <row r="37" spans="2:12" s="1" customFormat="1" ht="14.4" hidden="1" customHeight="1" x14ac:dyDescent="0.2">
      <c r="B37" s="158"/>
      <c r="C37" s="159"/>
      <c r="D37" s="159"/>
      <c r="E37" s="155" t="s">
        <v>40</v>
      </c>
      <c r="F37" s="175">
        <f>ROUND((SUM(BG111:BG112) + SUM(BG132:BG265)),  2)</f>
        <v>0</v>
      </c>
      <c r="G37" s="159"/>
      <c r="H37" s="159"/>
      <c r="I37" s="176">
        <v>0.21</v>
      </c>
      <c r="J37" s="175">
        <f>0</f>
        <v>0</v>
      </c>
      <c r="L37" s="27"/>
    </row>
    <row r="38" spans="2:12" s="1" customFormat="1" ht="14.4" hidden="1" customHeight="1" x14ac:dyDescent="0.2">
      <c r="B38" s="158"/>
      <c r="C38" s="159"/>
      <c r="D38" s="159"/>
      <c r="E38" s="155" t="s">
        <v>41</v>
      </c>
      <c r="F38" s="175">
        <f>ROUND((SUM(BH111:BH112) + SUM(BH132:BH265)),  2)</f>
        <v>0</v>
      </c>
      <c r="G38" s="159"/>
      <c r="H38" s="159"/>
      <c r="I38" s="176">
        <v>0.15</v>
      </c>
      <c r="J38" s="175">
        <f>0</f>
        <v>0</v>
      </c>
      <c r="L38" s="27"/>
    </row>
    <row r="39" spans="2:12" s="1" customFormat="1" ht="14.4" hidden="1" customHeight="1" x14ac:dyDescent="0.2">
      <c r="B39" s="158"/>
      <c r="C39" s="159"/>
      <c r="D39" s="159"/>
      <c r="E39" s="155" t="s">
        <v>42</v>
      </c>
      <c r="F39" s="175">
        <f>ROUND((SUM(BI111:BI112) + SUM(BI132:BI265)),  2)</f>
        <v>0</v>
      </c>
      <c r="G39" s="159"/>
      <c r="H39" s="159"/>
      <c r="I39" s="176">
        <v>0</v>
      </c>
      <c r="J39" s="175">
        <f>0</f>
        <v>0</v>
      </c>
      <c r="L39" s="27"/>
    </row>
    <row r="40" spans="2:12" s="1" customFormat="1" ht="6.9" customHeight="1" x14ac:dyDescent="0.2">
      <c r="B40" s="158"/>
      <c r="C40" s="159"/>
      <c r="D40" s="159"/>
      <c r="E40" s="159"/>
      <c r="F40" s="159"/>
      <c r="G40" s="159"/>
      <c r="H40" s="159"/>
      <c r="I40" s="159"/>
      <c r="J40" s="159"/>
      <c r="L40" s="27"/>
    </row>
    <row r="41" spans="2:12" s="1" customFormat="1" ht="25.4" customHeight="1" x14ac:dyDescent="0.2">
      <c r="B41" s="158"/>
      <c r="C41" s="177"/>
      <c r="D41" s="178" t="s">
        <v>43</v>
      </c>
      <c r="E41" s="179"/>
      <c r="F41" s="179"/>
      <c r="G41" s="180" t="s">
        <v>44</v>
      </c>
      <c r="H41" s="181" t="s">
        <v>45</v>
      </c>
      <c r="I41" s="179"/>
      <c r="J41" s="182">
        <f>SUM(J32:J39)</f>
        <v>0</v>
      </c>
      <c r="K41" s="78"/>
      <c r="L41" s="27"/>
    </row>
    <row r="42" spans="2:12" s="1" customFormat="1" ht="14.4" customHeight="1" x14ac:dyDescent="0.2">
      <c r="B42" s="158"/>
      <c r="C42" s="159"/>
      <c r="D42" s="159"/>
      <c r="E42" s="159"/>
      <c r="F42" s="159"/>
      <c r="G42" s="159"/>
      <c r="H42" s="159"/>
      <c r="I42" s="159"/>
      <c r="J42" s="159"/>
      <c r="L42" s="27"/>
    </row>
    <row r="43" spans="2:12" ht="14.4" customHeight="1" x14ac:dyDescent="0.2">
      <c r="B43" s="153"/>
      <c r="L43" s="19"/>
    </row>
    <row r="44" spans="2:12" ht="14.4" customHeight="1" x14ac:dyDescent="0.2">
      <c r="B44" s="153"/>
      <c r="L44" s="19"/>
    </row>
    <row r="45" spans="2:12" ht="14.4" customHeight="1" x14ac:dyDescent="0.2">
      <c r="B45" s="153"/>
      <c r="L45" s="19"/>
    </row>
    <row r="46" spans="2:12" ht="14.4" customHeight="1" x14ac:dyDescent="0.2">
      <c r="B46" s="153"/>
      <c r="L46" s="19"/>
    </row>
    <row r="47" spans="2:12" ht="14.4" customHeight="1" x14ac:dyDescent="0.2">
      <c r="B47" s="153"/>
      <c r="L47" s="19"/>
    </row>
    <row r="48" spans="2:12" ht="14.4" customHeight="1" x14ac:dyDescent="0.2">
      <c r="B48" s="153"/>
      <c r="L48" s="19"/>
    </row>
    <row r="49" spans="2:12" ht="14.4" customHeight="1" x14ac:dyDescent="0.2">
      <c r="B49" s="153"/>
      <c r="L49" s="19"/>
    </row>
    <row r="50" spans="2:12" s="1" customFormat="1" ht="14.4" customHeight="1" x14ac:dyDescent="0.2">
      <c r="B50" s="158"/>
      <c r="C50" s="159"/>
      <c r="D50" s="183" t="s">
        <v>46</v>
      </c>
      <c r="E50" s="184"/>
      <c r="F50" s="184"/>
      <c r="G50" s="183" t="s">
        <v>47</v>
      </c>
      <c r="H50" s="184"/>
      <c r="I50" s="184"/>
      <c r="J50" s="184"/>
      <c r="K50" s="36"/>
      <c r="L50" s="27"/>
    </row>
    <row r="51" spans="2:12" x14ac:dyDescent="0.2">
      <c r="B51" s="153"/>
      <c r="L51" s="19"/>
    </row>
    <row r="52" spans="2:12" x14ac:dyDescent="0.2">
      <c r="B52" s="153"/>
      <c r="L52" s="19"/>
    </row>
    <row r="53" spans="2:12" x14ac:dyDescent="0.2">
      <c r="B53" s="153"/>
      <c r="L53" s="19"/>
    </row>
    <row r="54" spans="2:12" x14ac:dyDescent="0.2">
      <c r="B54" s="153"/>
      <c r="L54" s="19"/>
    </row>
    <row r="55" spans="2:12" x14ac:dyDescent="0.2">
      <c r="B55" s="153"/>
      <c r="L55" s="19"/>
    </row>
    <row r="56" spans="2:12" x14ac:dyDescent="0.2">
      <c r="B56" s="153"/>
      <c r="L56" s="19"/>
    </row>
    <row r="57" spans="2:12" x14ac:dyDescent="0.2">
      <c r="B57" s="153"/>
      <c r="L57" s="19"/>
    </row>
    <row r="58" spans="2:12" x14ac:dyDescent="0.2">
      <c r="B58" s="153"/>
      <c r="L58" s="19"/>
    </row>
    <row r="59" spans="2:12" x14ac:dyDescent="0.2">
      <c r="B59" s="153"/>
      <c r="L59" s="19"/>
    </row>
    <row r="60" spans="2:12" x14ac:dyDescent="0.2">
      <c r="B60" s="153"/>
      <c r="L60" s="19"/>
    </row>
    <row r="61" spans="2:12" s="1" customFormat="1" ht="12.5" x14ac:dyDescent="0.2">
      <c r="B61" s="158"/>
      <c r="C61" s="159"/>
      <c r="D61" s="185" t="s">
        <v>48</v>
      </c>
      <c r="E61" s="186"/>
      <c r="F61" s="187" t="s">
        <v>49</v>
      </c>
      <c r="G61" s="185" t="s">
        <v>48</v>
      </c>
      <c r="H61" s="186"/>
      <c r="I61" s="186"/>
      <c r="J61" s="188" t="s">
        <v>49</v>
      </c>
      <c r="K61" s="29"/>
      <c r="L61" s="27"/>
    </row>
    <row r="62" spans="2:12" x14ac:dyDescent="0.2">
      <c r="B62" s="153"/>
      <c r="L62" s="19"/>
    </row>
    <row r="63" spans="2:12" x14ac:dyDescent="0.2">
      <c r="B63" s="153"/>
      <c r="L63" s="19"/>
    </row>
    <row r="64" spans="2:12" x14ac:dyDescent="0.2">
      <c r="B64" s="153"/>
      <c r="L64" s="19"/>
    </row>
    <row r="65" spans="2:12" s="1" customFormat="1" ht="13" x14ac:dyDescent="0.2">
      <c r="B65" s="158"/>
      <c r="C65" s="159"/>
      <c r="D65" s="183" t="s">
        <v>50</v>
      </c>
      <c r="E65" s="184"/>
      <c r="F65" s="184"/>
      <c r="G65" s="183" t="s">
        <v>51</v>
      </c>
      <c r="H65" s="184"/>
      <c r="I65" s="184"/>
      <c r="J65" s="184"/>
      <c r="K65" s="36"/>
      <c r="L65" s="27"/>
    </row>
    <row r="66" spans="2:12" x14ac:dyDescent="0.2">
      <c r="B66" s="153"/>
      <c r="L66" s="19"/>
    </row>
    <row r="67" spans="2:12" x14ac:dyDescent="0.2">
      <c r="B67" s="153"/>
      <c r="L67" s="19"/>
    </row>
    <row r="68" spans="2:12" x14ac:dyDescent="0.2">
      <c r="B68" s="153"/>
      <c r="L68" s="19"/>
    </row>
    <row r="69" spans="2:12" x14ac:dyDescent="0.2">
      <c r="B69" s="153"/>
      <c r="L69" s="19"/>
    </row>
    <row r="70" spans="2:12" x14ac:dyDescent="0.2">
      <c r="B70" s="153"/>
      <c r="L70" s="19"/>
    </row>
    <row r="71" spans="2:12" x14ac:dyDescent="0.2">
      <c r="B71" s="153"/>
      <c r="L71" s="19"/>
    </row>
    <row r="72" spans="2:12" x14ac:dyDescent="0.2">
      <c r="B72" s="153"/>
      <c r="L72" s="19"/>
    </row>
    <row r="73" spans="2:12" x14ac:dyDescent="0.2">
      <c r="B73" s="153"/>
      <c r="L73" s="19"/>
    </row>
    <row r="74" spans="2:12" x14ac:dyDescent="0.2">
      <c r="B74" s="153"/>
      <c r="L74" s="19"/>
    </row>
    <row r="75" spans="2:12" x14ac:dyDescent="0.2">
      <c r="B75" s="153"/>
      <c r="L75" s="19"/>
    </row>
    <row r="76" spans="2:12" s="1" customFormat="1" ht="12.5" x14ac:dyDescent="0.2">
      <c r="B76" s="158"/>
      <c r="C76" s="159"/>
      <c r="D76" s="185" t="s">
        <v>48</v>
      </c>
      <c r="E76" s="186"/>
      <c r="F76" s="187" t="s">
        <v>49</v>
      </c>
      <c r="G76" s="185" t="s">
        <v>48</v>
      </c>
      <c r="H76" s="186"/>
      <c r="I76" s="186"/>
      <c r="J76" s="188" t="s">
        <v>49</v>
      </c>
      <c r="K76" s="29"/>
      <c r="L76" s="27"/>
    </row>
    <row r="77" spans="2:12" s="1" customFormat="1" ht="14.4" customHeight="1" x14ac:dyDescent="0.2">
      <c r="B77" s="189"/>
      <c r="C77" s="190"/>
      <c r="D77" s="190"/>
      <c r="E77" s="190"/>
      <c r="F77" s="190"/>
      <c r="G77" s="190"/>
      <c r="H77" s="190"/>
      <c r="I77" s="190"/>
      <c r="J77" s="190"/>
      <c r="K77" s="39"/>
      <c r="L77" s="27"/>
    </row>
    <row r="81" spans="2:47" s="1" customFormat="1" ht="6.9" customHeight="1" x14ac:dyDescent="0.2">
      <c r="B81" s="191"/>
      <c r="C81" s="192"/>
      <c r="D81" s="192"/>
      <c r="E81" s="192"/>
      <c r="F81" s="192"/>
      <c r="G81" s="192"/>
      <c r="H81" s="192"/>
      <c r="I81" s="192"/>
      <c r="J81" s="192"/>
      <c r="K81" s="41"/>
      <c r="L81" s="27"/>
    </row>
    <row r="82" spans="2:47" s="1" customFormat="1" ht="24.9" customHeight="1" x14ac:dyDescent="0.2">
      <c r="B82" s="158"/>
      <c r="C82" s="154" t="s">
        <v>89</v>
      </c>
      <c r="D82" s="159"/>
      <c r="E82" s="159"/>
      <c r="F82" s="159"/>
      <c r="G82" s="159"/>
      <c r="H82" s="159"/>
      <c r="I82" s="159"/>
      <c r="J82" s="159"/>
      <c r="L82" s="27"/>
    </row>
    <row r="83" spans="2:47" s="1" customFormat="1" ht="6.9" customHeight="1" x14ac:dyDescent="0.2">
      <c r="B83" s="158"/>
      <c r="C83" s="159"/>
      <c r="D83" s="159"/>
      <c r="E83" s="159"/>
      <c r="F83" s="159"/>
      <c r="G83" s="159"/>
      <c r="H83" s="159"/>
      <c r="I83" s="159"/>
      <c r="J83" s="159"/>
      <c r="L83" s="27"/>
    </row>
    <row r="84" spans="2:47" s="1" customFormat="1" ht="12" customHeight="1" x14ac:dyDescent="0.2">
      <c r="B84" s="158"/>
      <c r="C84" s="155" t="s">
        <v>14</v>
      </c>
      <c r="D84" s="159"/>
      <c r="E84" s="159"/>
      <c r="F84" s="159"/>
      <c r="G84" s="159"/>
      <c r="H84" s="159"/>
      <c r="I84" s="159"/>
      <c r="J84" s="159"/>
      <c r="L84" s="27"/>
    </row>
    <row r="85" spans="2:47" s="1" customFormat="1" ht="26.25" customHeight="1" x14ac:dyDescent="0.2">
      <c r="B85" s="158"/>
      <c r="C85" s="159"/>
      <c r="D85" s="159"/>
      <c r="E85" s="156" t="str">
        <f>E7</f>
        <v>URGENTNÍ PŘÍJEM - Oblastní nemocnice Náchod - přístavba a stavební úpravy části pavilonu „A a pavilonu „B</v>
      </c>
      <c r="F85" s="157"/>
      <c r="G85" s="157"/>
      <c r="H85" s="157"/>
      <c r="I85" s="159"/>
      <c r="J85" s="159"/>
      <c r="L85" s="27"/>
    </row>
    <row r="86" spans="2:47" s="1" customFormat="1" ht="12" customHeight="1" x14ac:dyDescent="0.2">
      <c r="B86" s="158"/>
      <c r="C86" s="155" t="s">
        <v>85</v>
      </c>
      <c r="D86" s="159"/>
      <c r="E86" s="159"/>
      <c r="F86" s="159"/>
      <c r="G86" s="159"/>
      <c r="H86" s="159"/>
      <c r="I86" s="159"/>
      <c r="J86" s="159"/>
      <c r="L86" s="27"/>
    </row>
    <row r="87" spans="2:47" s="1" customFormat="1" ht="16.5" customHeight="1" x14ac:dyDescent="0.2">
      <c r="B87" s="158"/>
      <c r="C87" s="159"/>
      <c r="D87" s="159"/>
      <c r="E87" s="160" t="str">
        <f>E9</f>
        <v>223014 - Přeložka areálového STL plynovodu</v>
      </c>
      <c r="F87" s="161"/>
      <c r="G87" s="161"/>
      <c r="H87" s="161"/>
      <c r="I87" s="159"/>
      <c r="J87" s="159"/>
      <c r="L87" s="27"/>
    </row>
    <row r="88" spans="2:47" s="1" customFormat="1" ht="6.9" customHeight="1" x14ac:dyDescent="0.2">
      <c r="B88" s="158"/>
      <c r="C88" s="159"/>
      <c r="D88" s="159"/>
      <c r="E88" s="159"/>
      <c r="F88" s="159"/>
      <c r="G88" s="159"/>
      <c r="H88" s="159"/>
      <c r="I88" s="159"/>
      <c r="J88" s="159"/>
      <c r="L88" s="27"/>
    </row>
    <row r="89" spans="2:47" s="1" customFormat="1" ht="12" customHeight="1" x14ac:dyDescent="0.2">
      <c r="B89" s="158"/>
      <c r="C89" s="155" t="s">
        <v>18</v>
      </c>
      <c r="D89" s="159"/>
      <c r="E89" s="159"/>
      <c r="F89" s="162" t="str">
        <f>F12</f>
        <v xml:space="preserve"> </v>
      </c>
      <c r="G89" s="159"/>
      <c r="H89" s="159"/>
      <c r="I89" s="155" t="s">
        <v>20</v>
      </c>
      <c r="J89" s="163" t="str">
        <f>IF(J12="","",J12)</f>
        <v>11. 8. 2023</v>
      </c>
      <c r="L89" s="27"/>
    </row>
    <row r="90" spans="2:47" s="1" customFormat="1" ht="6.9" customHeight="1" x14ac:dyDescent="0.2">
      <c r="B90" s="158"/>
      <c r="C90" s="159"/>
      <c r="D90" s="159"/>
      <c r="E90" s="159"/>
      <c r="F90" s="159"/>
      <c r="G90" s="159"/>
      <c r="H90" s="159"/>
      <c r="I90" s="159"/>
      <c r="J90" s="159"/>
      <c r="L90" s="27"/>
    </row>
    <row r="91" spans="2:47" s="1" customFormat="1" ht="15.15" customHeight="1" x14ac:dyDescent="0.2">
      <c r="B91" s="158"/>
      <c r="C91" s="155" t="s">
        <v>22</v>
      </c>
      <c r="D91" s="159"/>
      <c r="E91" s="159"/>
      <c r="F91" s="162" t="str">
        <f>E15</f>
        <v xml:space="preserve"> </v>
      </c>
      <c r="G91" s="159"/>
      <c r="H91" s="159"/>
      <c r="I91" s="155" t="s">
        <v>26</v>
      </c>
      <c r="J91" s="193" t="str">
        <f>E21</f>
        <v>T-FESTING s.r.o.</v>
      </c>
      <c r="L91" s="27"/>
    </row>
    <row r="92" spans="2:47" s="1" customFormat="1" ht="15.15" customHeight="1" x14ac:dyDescent="0.2">
      <c r="B92" s="158"/>
      <c r="C92" s="155" t="s">
        <v>25</v>
      </c>
      <c r="D92" s="159"/>
      <c r="E92" s="159"/>
      <c r="F92" s="162" t="str">
        <f>IF(E18="","",E18)</f>
        <v xml:space="preserve"> </v>
      </c>
      <c r="G92" s="159"/>
      <c r="H92" s="159"/>
      <c r="I92" s="155" t="s">
        <v>30</v>
      </c>
      <c r="J92" s="193" t="str">
        <f>E24</f>
        <v>Marie Dvořáková</v>
      </c>
      <c r="L92" s="27"/>
    </row>
    <row r="93" spans="2:47" s="1" customFormat="1" ht="10.4" customHeight="1" x14ac:dyDescent="0.2">
      <c r="B93" s="158"/>
      <c r="C93" s="159"/>
      <c r="D93" s="159"/>
      <c r="E93" s="159"/>
      <c r="F93" s="159"/>
      <c r="G93" s="159"/>
      <c r="H93" s="159"/>
      <c r="I93" s="159"/>
      <c r="J93" s="159"/>
      <c r="L93" s="27"/>
    </row>
    <row r="94" spans="2:47" s="1" customFormat="1" ht="29.25" customHeight="1" x14ac:dyDescent="0.2">
      <c r="B94" s="158"/>
      <c r="C94" s="194" t="s">
        <v>90</v>
      </c>
      <c r="D94" s="177"/>
      <c r="E94" s="177"/>
      <c r="F94" s="177"/>
      <c r="G94" s="177"/>
      <c r="H94" s="177"/>
      <c r="I94" s="177"/>
      <c r="J94" s="195" t="s">
        <v>91</v>
      </c>
      <c r="K94" s="77"/>
      <c r="L94" s="27"/>
    </row>
    <row r="95" spans="2:47" s="1" customFormat="1" ht="10.4" customHeight="1" x14ac:dyDescent="0.2">
      <c r="B95" s="158"/>
      <c r="C95" s="159"/>
      <c r="D95" s="159"/>
      <c r="E95" s="159"/>
      <c r="F95" s="159"/>
      <c r="G95" s="159"/>
      <c r="H95" s="159"/>
      <c r="I95" s="159"/>
      <c r="J95" s="159"/>
      <c r="L95" s="27"/>
    </row>
    <row r="96" spans="2:47" s="1" customFormat="1" ht="22.75" customHeight="1" x14ac:dyDescent="0.2">
      <c r="B96" s="158"/>
      <c r="C96" s="196" t="s">
        <v>92</v>
      </c>
      <c r="D96" s="159"/>
      <c r="E96" s="159"/>
      <c r="F96" s="159"/>
      <c r="G96" s="159"/>
      <c r="H96" s="159"/>
      <c r="I96" s="159"/>
      <c r="J96" s="172">
        <f>J132</f>
        <v>0</v>
      </c>
      <c r="L96" s="27"/>
      <c r="AU96" s="16" t="s">
        <v>93</v>
      </c>
    </row>
    <row r="97" spans="2:14" s="8" customFormat="1" ht="24.9" customHeight="1" x14ac:dyDescent="0.2">
      <c r="B97" s="197"/>
      <c r="C97" s="198"/>
      <c r="D97" s="199" t="s">
        <v>94</v>
      </c>
      <c r="E97" s="200"/>
      <c r="F97" s="200"/>
      <c r="G97" s="200"/>
      <c r="H97" s="200"/>
      <c r="I97" s="200"/>
      <c r="J97" s="201">
        <f>J133</f>
        <v>0</v>
      </c>
      <c r="L97" s="79"/>
    </row>
    <row r="98" spans="2:14" s="9" customFormat="1" ht="20" customHeight="1" x14ac:dyDescent="0.2">
      <c r="B98" s="202"/>
      <c r="C98" s="203"/>
      <c r="D98" s="204" t="s">
        <v>95</v>
      </c>
      <c r="E98" s="205"/>
      <c r="F98" s="205"/>
      <c r="G98" s="205"/>
      <c r="H98" s="205"/>
      <c r="I98" s="205"/>
      <c r="J98" s="206">
        <f>J134</f>
        <v>0</v>
      </c>
      <c r="L98" s="80"/>
    </row>
    <row r="99" spans="2:14" s="9" customFormat="1" ht="20" customHeight="1" x14ac:dyDescent="0.2">
      <c r="B99" s="202"/>
      <c r="C99" s="203"/>
      <c r="D99" s="204" t="s">
        <v>96</v>
      </c>
      <c r="E99" s="205"/>
      <c r="F99" s="205"/>
      <c r="G99" s="205"/>
      <c r="H99" s="205"/>
      <c r="I99" s="205"/>
      <c r="J99" s="206">
        <f>J178</f>
        <v>0</v>
      </c>
      <c r="L99" s="80"/>
    </row>
    <row r="100" spans="2:14" s="9" customFormat="1" ht="20" customHeight="1" x14ac:dyDescent="0.2">
      <c r="B100" s="202"/>
      <c r="C100" s="203"/>
      <c r="D100" s="204" t="s">
        <v>97</v>
      </c>
      <c r="E100" s="205"/>
      <c r="F100" s="205"/>
      <c r="G100" s="205"/>
      <c r="H100" s="205"/>
      <c r="I100" s="205"/>
      <c r="J100" s="206">
        <f>J183</f>
        <v>0</v>
      </c>
      <c r="L100" s="80"/>
    </row>
    <row r="101" spans="2:14" s="9" customFormat="1" ht="20" customHeight="1" x14ac:dyDescent="0.2">
      <c r="B101" s="202"/>
      <c r="C101" s="203"/>
      <c r="D101" s="204" t="s">
        <v>98</v>
      </c>
      <c r="E101" s="205"/>
      <c r="F101" s="205"/>
      <c r="G101" s="205"/>
      <c r="H101" s="205"/>
      <c r="I101" s="205"/>
      <c r="J101" s="206">
        <f>J196</f>
        <v>0</v>
      </c>
      <c r="L101" s="80"/>
    </row>
    <row r="102" spans="2:14" s="9" customFormat="1" ht="20" customHeight="1" x14ac:dyDescent="0.2">
      <c r="B102" s="202"/>
      <c r="C102" s="203"/>
      <c r="D102" s="204" t="s">
        <v>99</v>
      </c>
      <c r="E102" s="205"/>
      <c r="F102" s="205"/>
      <c r="G102" s="205"/>
      <c r="H102" s="205"/>
      <c r="I102" s="205"/>
      <c r="J102" s="206">
        <f>J199</f>
        <v>0</v>
      </c>
      <c r="L102" s="80"/>
    </row>
    <row r="103" spans="2:14" s="9" customFormat="1" ht="20" customHeight="1" x14ac:dyDescent="0.2">
      <c r="B103" s="202"/>
      <c r="C103" s="203"/>
      <c r="D103" s="204" t="s">
        <v>100</v>
      </c>
      <c r="E103" s="205"/>
      <c r="F103" s="205"/>
      <c r="G103" s="205"/>
      <c r="H103" s="205"/>
      <c r="I103" s="205"/>
      <c r="J103" s="206">
        <f>J212</f>
        <v>0</v>
      </c>
      <c r="L103" s="80"/>
    </row>
    <row r="104" spans="2:14" s="9" customFormat="1" ht="20" customHeight="1" x14ac:dyDescent="0.2">
      <c r="B104" s="202"/>
      <c r="C104" s="203"/>
      <c r="D104" s="204" t="s">
        <v>101</v>
      </c>
      <c r="E104" s="205"/>
      <c r="F104" s="205"/>
      <c r="G104" s="205"/>
      <c r="H104" s="205"/>
      <c r="I104" s="205"/>
      <c r="J104" s="206">
        <f>J218</f>
        <v>0</v>
      </c>
      <c r="L104" s="80"/>
    </row>
    <row r="105" spans="2:14" s="8" customFormat="1" ht="24.9" customHeight="1" x14ac:dyDescent="0.2">
      <c r="B105" s="197"/>
      <c r="C105" s="198"/>
      <c r="D105" s="199" t="s">
        <v>102</v>
      </c>
      <c r="E105" s="200"/>
      <c r="F105" s="200"/>
      <c r="G105" s="200"/>
      <c r="H105" s="200"/>
      <c r="I105" s="200"/>
      <c r="J105" s="201">
        <f>J221</f>
        <v>0</v>
      </c>
      <c r="L105" s="79"/>
    </row>
    <row r="106" spans="2:14" s="9" customFormat="1" ht="20" customHeight="1" x14ac:dyDescent="0.2">
      <c r="B106" s="202"/>
      <c r="C106" s="203"/>
      <c r="D106" s="204" t="s">
        <v>103</v>
      </c>
      <c r="E106" s="205"/>
      <c r="F106" s="205"/>
      <c r="G106" s="205"/>
      <c r="H106" s="205"/>
      <c r="I106" s="205"/>
      <c r="J106" s="206">
        <f>J222</f>
        <v>0</v>
      </c>
      <c r="L106" s="80"/>
    </row>
    <row r="107" spans="2:14" s="9" customFormat="1" ht="20" customHeight="1" x14ac:dyDescent="0.2">
      <c r="B107" s="202"/>
      <c r="C107" s="203"/>
      <c r="D107" s="204" t="s">
        <v>104</v>
      </c>
      <c r="E107" s="205"/>
      <c r="F107" s="205"/>
      <c r="G107" s="205"/>
      <c r="H107" s="205"/>
      <c r="I107" s="205"/>
      <c r="J107" s="206">
        <f>J264</f>
        <v>0</v>
      </c>
      <c r="L107" s="80"/>
    </row>
    <row r="108" spans="2:14" s="8" customFormat="1" ht="24.9" customHeight="1" x14ac:dyDescent="0.2">
      <c r="B108" s="197"/>
      <c r="C108" s="198"/>
      <c r="D108" s="199"/>
      <c r="E108" s="200"/>
      <c r="F108" s="200"/>
      <c r="G108" s="200"/>
      <c r="H108" s="200"/>
      <c r="I108" s="200"/>
      <c r="J108" s="201"/>
      <c r="L108" s="79"/>
    </row>
    <row r="109" spans="2:14" s="1" customFormat="1" ht="21.75" customHeight="1" x14ac:dyDescent="0.2">
      <c r="B109" s="158"/>
      <c r="C109" s="159"/>
      <c r="D109" s="159"/>
      <c r="E109" s="159"/>
      <c r="F109" s="159"/>
      <c r="G109" s="159"/>
      <c r="H109" s="159"/>
      <c r="I109" s="159"/>
      <c r="J109" s="159"/>
      <c r="L109" s="27"/>
    </row>
    <row r="110" spans="2:14" s="1" customFormat="1" ht="6.9" customHeight="1" x14ac:dyDescent="0.2">
      <c r="B110" s="158"/>
      <c r="C110" s="159"/>
      <c r="D110" s="159"/>
      <c r="E110" s="159"/>
      <c r="F110" s="159"/>
      <c r="G110" s="159"/>
      <c r="H110" s="159"/>
      <c r="I110" s="159"/>
      <c r="J110" s="159"/>
      <c r="L110" s="27"/>
    </row>
    <row r="111" spans="2:14" s="1" customFormat="1" ht="29.25" customHeight="1" x14ac:dyDescent="0.2">
      <c r="B111" s="158"/>
      <c r="C111" s="196"/>
      <c r="D111" s="159"/>
      <c r="E111" s="159"/>
      <c r="F111" s="159"/>
      <c r="G111" s="159"/>
      <c r="H111" s="159"/>
      <c r="I111" s="159"/>
      <c r="J111" s="207"/>
      <c r="L111" s="27"/>
      <c r="N111" s="81" t="s">
        <v>37</v>
      </c>
    </row>
    <row r="112" spans="2:14" s="1" customFormat="1" ht="18" customHeight="1" x14ac:dyDescent="0.2">
      <c r="B112" s="158"/>
      <c r="C112" s="159"/>
      <c r="D112" s="159"/>
      <c r="E112" s="159"/>
      <c r="F112" s="159"/>
      <c r="G112" s="159"/>
      <c r="H112" s="159"/>
      <c r="I112" s="159"/>
      <c r="J112" s="159"/>
      <c r="L112" s="27"/>
    </row>
    <row r="113" spans="2:12" s="1" customFormat="1" ht="29.25" customHeight="1" x14ac:dyDescent="0.2">
      <c r="B113" s="158"/>
      <c r="C113" s="208" t="s">
        <v>458</v>
      </c>
      <c r="D113" s="177"/>
      <c r="E113" s="177"/>
      <c r="F113" s="177"/>
      <c r="G113" s="177"/>
      <c r="H113" s="177"/>
      <c r="I113" s="177"/>
      <c r="J113" s="209">
        <f>ROUND(J96,2)</f>
        <v>0</v>
      </c>
      <c r="K113" s="77"/>
      <c r="L113" s="27"/>
    </row>
    <row r="114" spans="2:12" s="1" customFormat="1" ht="6.9" customHeight="1" x14ac:dyDescent="0.2">
      <c r="B114" s="189"/>
      <c r="C114" s="190"/>
      <c r="D114" s="190"/>
      <c r="E114" s="190"/>
      <c r="F114" s="190"/>
      <c r="G114" s="190"/>
      <c r="H114" s="190"/>
      <c r="I114" s="190"/>
      <c r="J114" s="190"/>
      <c r="K114" s="39"/>
      <c r="L114" s="27"/>
    </row>
    <row r="118" spans="2:12" s="1" customFormat="1" ht="6.9" customHeight="1" x14ac:dyDescent="0.2">
      <c r="B118" s="191"/>
      <c r="C118" s="192"/>
      <c r="D118" s="192"/>
      <c r="E118" s="192"/>
      <c r="F118" s="192"/>
      <c r="G118" s="192"/>
      <c r="H118" s="192"/>
      <c r="I118" s="192"/>
      <c r="J118" s="192"/>
      <c r="K118" s="41"/>
      <c r="L118" s="27"/>
    </row>
    <row r="119" spans="2:12" s="1" customFormat="1" ht="24.9" customHeight="1" x14ac:dyDescent="0.2">
      <c r="B119" s="158"/>
      <c r="C119" s="154" t="s">
        <v>105</v>
      </c>
      <c r="D119" s="159"/>
      <c r="E119" s="159"/>
      <c r="F119" s="159"/>
      <c r="G119" s="159"/>
      <c r="H119" s="159"/>
      <c r="I119" s="159"/>
      <c r="J119" s="159"/>
      <c r="L119" s="27"/>
    </row>
    <row r="120" spans="2:12" s="1" customFormat="1" ht="6.9" customHeight="1" x14ac:dyDescent="0.2">
      <c r="B120" s="158"/>
      <c r="C120" s="159"/>
      <c r="D120" s="159"/>
      <c r="E120" s="159"/>
      <c r="F120" s="159"/>
      <c r="G120" s="159"/>
      <c r="H120" s="159"/>
      <c r="I120" s="159"/>
      <c r="J120" s="159"/>
      <c r="L120" s="27"/>
    </row>
    <row r="121" spans="2:12" s="1" customFormat="1" ht="12" customHeight="1" x14ac:dyDescent="0.2">
      <c r="B121" s="158"/>
      <c r="C121" s="155" t="s">
        <v>14</v>
      </c>
      <c r="D121" s="159"/>
      <c r="E121" s="159"/>
      <c r="F121" s="159"/>
      <c r="G121" s="159"/>
      <c r="H121" s="159"/>
      <c r="I121" s="159"/>
      <c r="J121" s="159"/>
      <c r="L121" s="27"/>
    </row>
    <row r="122" spans="2:12" s="1" customFormat="1" ht="26.25" customHeight="1" x14ac:dyDescent="0.2">
      <c r="B122" s="158"/>
      <c r="C122" s="159"/>
      <c r="D122" s="159"/>
      <c r="E122" s="156" t="str">
        <f>E7</f>
        <v>URGENTNÍ PŘÍJEM - Oblastní nemocnice Náchod - přístavba a stavební úpravy části pavilonu „A a pavilonu „B</v>
      </c>
      <c r="F122" s="157"/>
      <c r="G122" s="157"/>
      <c r="H122" s="157"/>
      <c r="I122" s="159"/>
      <c r="J122" s="159"/>
      <c r="L122" s="27"/>
    </row>
    <row r="123" spans="2:12" s="1" customFormat="1" ht="12" customHeight="1" x14ac:dyDescent="0.2">
      <c r="B123" s="158"/>
      <c r="C123" s="155" t="s">
        <v>85</v>
      </c>
      <c r="D123" s="159"/>
      <c r="E123" s="159"/>
      <c r="F123" s="159"/>
      <c r="G123" s="159"/>
      <c r="H123" s="159"/>
      <c r="I123" s="159"/>
      <c r="J123" s="159"/>
      <c r="L123" s="27"/>
    </row>
    <row r="124" spans="2:12" s="1" customFormat="1" ht="16.5" customHeight="1" x14ac:dyDescent="0.2">
      <c r="B124" s="158"/>
      <c r="C124" s="159"/>
      <c r="D124" s="159"/>
      <c r="E124" s="160" t="str">
        <f>E9</f>
        <v>223014 - Přeložka areálového STL plynovodu</v>
      </c>
      <c r="F124" s="161"/>
      <c r="G124" s="161"/>
      <c r="H124" s="161"/>
      <c r="I124" s="159"/>
      <c r="J124" s="159"/>
      <c r="L124" s="27"/>
    </row>
    <row r="125" spans="2:12" s="1" customFormat="1" ht="6.9" customHeight="1" x14ac:dyDescent="0.2">
      <c r="B125" s="158"/>
      <c r="C125" s="159"/>
      <c r="D125" s="159"/>
      <c r="E125" s="159"/>
      <c r="F125" s="159"/>
      <c r="G125" s="159"/>
      <c r="H125" s="159"/>
      <c r="I125" s="159"/>
      <c r="J125" s="159"/>
      <c r="L125" s="27"/>
    </row>
    <row r="126" spans="2:12" s="1" customFormat="1" ht="12" customHeight="1" x14ac:dyDescent="0.2">
      <c r="B126" s="158"/>
      <c r="C126" s="155" t="s">
        <v>18</v>
      </c>
      <c r="D126" s="159"/>
      <c r="E126" s="159"/>
      <c r="F126" s="162" t="str">
        <f>F12</f>
        <v xml:space="preserve"> </v>
      </c>
      <c r="G126" s="159"/>
      <c r="H126" s="159"/>
      <c r="I126" s="155" t="s">
        <v>20</v>
      </c>
      <c r="J126" s="163" t="str">
        <f>IF(J12="","",J12)</f>
        <v>11. 8. 2023</v>
      </c>
      <c r="L126" s="27"/>
    </row>
    <row r="127" spans="2:12" s="1" customFormat="1" ht="6.9" customHeight="1" x14ac:dyDescent="0.2">
      <c r="B127" s="158"/>
      <c r="C127" s="159"/>
      <c r="D127" s="159"/>
      <c r="E127" s="159"/>
      <c r="F127" s="159"/>
      <c r="G127" s="159"/>
      <c r="H127" s="159"/>
      <c r="I127" s="159"/>
      <c r="J127" s="159"/>
      <c r="L127" s="27"/>
    </row>
    <row r="128" spans="2:12" s="1" customFormat="1" ht="15.15" customHeight="1" x14ac:dyDescent="0.2">
      <c r="B128" s="158"/>
      <c r="C128" s="155" t="s">
        <v>22</v>
      </c>
      <c r="D128" s="159"/>
      <c r="E128" s="159"/>
      <c r="F128" s="162" t="str">
        <f>E15</f>
        <v xml:space="preserve"> </v>
      </c>
      <c r="G128" s="159"/>
      <c r="H128" s="159"/>
      <c r="I128" s="155" t="s">
        <v>26</v>
      </c>
      <c r="J128" s="193" t="str">
        <f>E21</f>
        <v>T-FESTING s.r.o.</v>
      </c>
      <c r="L128" s="27"/>
    </row>
    <row r="129" spans="2:65" s="1" customFormat="1" ht="15.15" customHeight="1" x14ac:dyDescent="0.2">
      <c r="B129" s="158"/>
      <c r="C129" s="155" t="s">
        <v>25</v>
      </c>
      <c r="D129" s="159"/>
      <c r="E129" s="159"/>
      <c r="F129" s="162" t="str">
        <f>IF(E18="","",E18)</f>
        <v xml:space="preserve"> </v>
      </c>
      <c r="G129" s="159"/>
      <c r="H129" s="159"/>
      <c r="I129" s="155" t="s">
        <v>30</v>
      </c>
      <c r="J129" s="193" t="str">
        <f>E24</f>
        <v>Marie Dvořáková</v>
      </c>
      <c r="L129" s="27"/>
    </row>
    <row r="130" spans="2:65" s="1" customFormat="1" ht="10.4" customHeight="1" x14ac:dyDescent="0.2">
      <c r="B130" s="158"/>
      <c r="C130" s="159"/>
      <c r="D130" s="159"/>
      <c r="E130" s="159"/>
      <c r="F130" s="159"/>
      <c r="G130" s="159"/>
      <c r="H130" s="159"/>
      <c r="I130" s="159"/>
      <c r="J130" s="159"/>
      <c r="L130" s="27"/>
    </row>
    <row r="131" spans="2:65" s="10" customFormat="1" ht="29.25" customHeight="1" x14ac:dyDescent="0.2">
      <c r="B131" s="210"/>
      <c r="C131" s="211" t="s">
        <v>106</v>
      </c>
      <c r="D131" s="212" t="s">
        <v>58</v>
      </c>
      <c r="E131" s="212" t="s">
        <v>54</v>
      </c>
      <c r="F131" s="212" t="s">
        <v>55</v>
      </c>
      <c r="G131" s="212" t="s">
        <v>107</v>
      </c>
      <c r="H131" s="212" t="s">
        <v>108</v>
      </c>
      <c r="I131" s="212" t="s">
        <v>109</v>
      </c>
      <c r="J131" s="213" t="s">
        <v>91</v>
      </c>
      <c r="K131" s="83" t="s">
        <v>110</v>
      </c>
      <c r="L131" s="82"/>
      <c r="M131" s="51" t="s">
        <v>1</v>
      </c>
      <c r="N131" s="52" t="s">
        <v>37</v>
      </c>
      <c r="O131" s="52" t="s">
        <v>111</v>
      </c>
      <c r="P131" s="52" t="s">
        <v>112</v>
      </c>
      <c r="Q131" s="52" t="s">
        <v>113</v>
      </c>
      <c r="R131" s="52" t="s">
        <v>114</v>
      </c>
      <c r="S131" s="52" t="s">
        <v>115</v>
      </c>
      <c r="T131" s="53" t="s">
        <v>116</v>
      </c>
    </row>
    <row r="132" spans="2:65" s="1" customFormat="1" ht="22.75" customHeight="1" x14ac:dyDescent="0.35">
      <c r="B132" s="158"/>
      <c r="C132" s="214" t="s">
        <v>117</v>
      </c>
      <c r="D132" s="159"/>
      <c r="E132" s="159"/>
      <c r="F132" s="159"/>
      <c r="G132" s="159"/>
      <c r="H132" s="159"/>
      <c r="I132" s="159"/>
      <c r="J132" s="215">
        <f>BK132</f>
        <v>0</v>
      </c>
      <c r="L132" s="27"/>
      <c r="M132" s="54"/>
      <c r="N132" s="46"/>
      <c r="O132" s="46"/>
      <c r="P132" s="84" t="e">
        <f>P133+P221+#REF!</f>
        <v>#REF!</v>
      </c>
      <c r="Q132" s="46"/>
      <c r="R132" s="84" t="e">
        <f>R133+R221+#REF!</f>
        <v>#REF!</v>
      </c>
      <c r="S132" s="46"/>
      <c r="T132" s="85" t="e">
        <f>T133+T221+#REF!</f>
        <v>#REF!</v>
      </c>
      <c r="AT132" s="16" t="s">
        <v>72</v>
      </c>
      <c r="AU132" s="16" t="s">
        <v>93</v>
      </c>
      <c r="BK132" s="86">
        <f>BK133+BK221</f>
        <v>0</v>
      </c>
    </row>
    <row r="133" spans="2:65" s="11" customFormat="1" ht="26" customHeight="1" x14ac:dyDescent="0.35">
      <c r="B133" s="216"/>
      <c r="C133" s="217"/>
      <c r="D133" s="218" t="s">
        <v>72</v>
      </c>
      <c r="E133" s="219" t="s">
        <v>118</v>
      </c>
      <c r="F133" s="219" t="s">
        <v>119</v>
      </c>
      <c r="G133" s="217"/>
      <c r="H133" s="217"/>
      <c r="I133" s="217"/>
      <c r="J133" s="220">
        <f>BK133</f>
        <v>0</v>
      </c>
      <c r="L133" s="87"/>
      <c r="M133" s="89"/>
      <c r="P133" s="90">
        <f>P134+P178+P183+P196+P199+P212+P218</f>
        <v>281.75546999999995</v>
      </c>
      <c r="R133" s="90">
        <f>R134+R178+R183+R196+R199+R212+R218</f>
        <v>16.950872</v>
      </c>
      <c r="T133" s="91">
        <f>T134+T178+T183+T196+T199+T212+T218</f>
        <v>13.62</v>
      </c>
      <c r="AR133" s="88" t="s">
        <v>81</v>
      </c>
      <c r="AT133" s="92" t="s">
        <v>72</v>
      </c>
      <c r="AU133" s="92" t="s">
        <v>73</v>
      </c>
      <c r="AY133" s="88" t="s">
        <v>120</v>
      </c>
      <c r="BK133" s="93">
        <f>BK134+BK178+BK183+BK196+BK199+BK212+BK218</f>
        <v>0</v>
      </c>
    </row>
    <row r="134" spans="2:65" s="11" customFormat="1" ht="22.75" customHeight="1" x14ac:dyDescent="0.25">
      <c r="B134" s="216"/>
      <c r="C134" s="217"/>
      <c r="D134" s="218" t="s">
        <v>72</v>
      </c>
      <c r="E134" s="221" t="s">
        <v>81</v>
      </c>
      <c r="F134" s="221" t="s">
        <v>121</v>
      </c>
      <c r="G134" s="217"/>
      <c r="H134" s="217"/>
      <c r="I134" s="217"/>
      <c r="J134" s="222">
        <f>BK134</f>
        <v>0</v>
      </c>
      <c r="L134" s="87"/>
      <c r="M134" s="89"/>
      <c r="P134" s="90">
        <f>SUM(P135:P177)</f>
        <v>193.64634499999997</v>
      </c>
      <c r="R134" s="90">
        <f>SUM(R135:R177)</f>
        <v>0.13051200000000002</v>
      </c>
      <c r="T134" s="91">
        <f>SUM(T135:T177)</f>
        <v>0</v>
      </c>
      <c r="AR134" s="88" t="s">
        <v>81</v>
      </c>
      <c r="AT134" s="92" t="s">
        <v>72</v>
      </c>
      <c r="AU134" s="92" t="s">
        <v>81</v>
      </c>
      <c r="AY134" s="88" t="s">
        <v>120</v>
      </c>
      <c r="BK134" s="93">
        <f>SUM(BK135:BK177)</f>
        <v>0</v>
      </c>
    </row>
    <row r="135" spans="2:65" s="1" customFormat="1" ht="16.5" customHeight="1" x14ac:dyDescent="0.2">
      <c r="B135" s="158"/>
      <c r="C135" s="223" t="s">
        <v>81</v>
      </c>
      <c r="D135" s="223" t="s">
        <v>122</v>
      </c>
      <c r="E135" s="224" t="s">
        <v>123</v>
      </c>
      <c r="F135" s="225" t="s">
        <v>124</v>
      </c>
      <c r="G135" s="226" t="s">
        <v>125</v>
      </c>
      <c r="H135" s="227">
        <v>1</v>
      </c>
      <c r="I135" s="254">
        <v>0</v>
      </c>
      <c r="J135" s="228">
        <f>ROUND(I135*H135,2)</f>
        <v>0</v>
      </c>
      <c r="K135" s="94"/>
      <c r="L135" s="27"/>
      <c r="M135" s="95" t="s">
        <v>1</v>
      </c>
      <c r="N135" s="81" t="s">
        <v>38</v>
      </c>
      <c r="O135" s="96">
        <v>0.753</v>
      </c>
      <c r="P135" s="96">
        <f>O135*H135</f>
        <v>0.753</v>
      </c>
      <c r="Q135" s="96">
        <v>0</v>
      </c>
      <c r="R135" s="96">
        <f>Q135*H135</f>
        <v>0</v>
      </c>
      <c r="S135" s="96">
        <v>0</v>
      </c>
      <c r="T135" s="97">
        <f>S135*H135</f>
        <v>0</v>
      </c>
      <c r="AR135" s="98" t="s">
        <v>126</v>
      </c>
      <c r="AT135" s="98" t="s">
        <v>122</v>
      </c>
      <c r="AU135" s="98" t="s">
        <v>83</v>
      </c>
      <c r="AY135" s="16" t="s">
        <v>120</v>
      </c>
      <c r="BE135" s="99">
        <f>IF(N135="základní",J135,0)</f>
        <v>0</v>
      </c>
      <c r="BF135" s="99">
        <f>IF(N135="snížená",J135,0)</f>
        <v>0</v>
      </c>
      <c r="BG135" s="99">
        <f>IF(N135="zákl. přenesená",J135,0)</f>
        <v>0</v>
      </c>
      <c r="BH135" s="99">
        <f>IF(N135="sníž. přenesená",J135,0)</f>
        <v>0</v>
      </c>
      <c r="BI135" s="99">
        <f>IF(N135="nulová",J135,0)</f>
        <v>0</v>
      </c>
      <c r="BJ135" s="16" t="s">
        <v>81</v>
      </c>
      <c r="BK135" s="99">
        <f>ROUND(I135*H135,2)</f>
        <v>0</v>
      </c>
      <c r="BL135" s="16" t="s">
        <v>126</v>
      </c>
      <c r="BM135" s="98" t="s">
        <v>127</v>
      </c>
    </row>
    <row r="136" spans="2:65" s="1" customFormat="1" ht="16.5" customHeight="1" x14ac:dyDescent="0.2">
      <c r="B136" s="158"/>
      <c r="C136" s="223" t="s">
        <v>83</v>
      </c>
      <c r="D136" s="223" t="s">
        <v>122</v>
      </c>
      <c r="E136" s="224" t="s">
        <v>128</v>
      </c>
      <c r="F136" s="225" t="s">
        <v>129</v>
      </c>
      <c r="G136" s="226" t="s">
        <v>130</v>
      </c>
      <c r="H136" s="227">
        <v>15.75</v>
      </c>
      <c r="I136" s="254">
        <v>0</v>
      </c>
      <c r="J136" s="228">
        <f>ROUND(I136*H136,2)</f>
        <v>0</v>
      </c>
      <c r="K136" s="94"/>
      <c r="L136" s="27"/>
      <c r="M136" s="95" t="s">
        <v>1</v>
      </c>
      <c r="N136" s="81" t="s">
        <v>38</v>
      </c>
      <c r="O136" s="96">
        <v>0.97499999999999998</v>
      </c>
      <c r="P136" s="96">
        <f>O136*H136</f>
        <v>15.356249999999999</v>
      </c>
      <c r="Q136" s="96">
        <v>0</v>
      </c>
      <c r="R136" s="96">
        <f>Q136*H136</f>
        <v>0</v>
      </c>
      <c r="S136" s="96">
        <v>0</v>
      </c>
      <c r="T136" s="97">
        <f>S136*H136</f>
        <v>0</v>
      </c>
      <c r="AR136" s="98" t="s">
        <v>126</v>
      </c>
      <c r="AT136" s="98" t="s">
        <v>122</v>
      </c>
      <c r="AU136" s="98" t="s">
        <v>83</v>
      </c>
      <c r="AY136" s="16" t="s">
        <v>120</v>
      </c>
      <c r="BE136" s="99">
        <f>IF(N136="základní",J136,0)</f>
        <v>0</v>
      </c>
      <c r="BF136" s="99">
        <f>IF(N136="snížená",J136,0)</f>
        <v>0</v>
      </c>
      <c r="BG136" s="99">
        <f>IF(N136="zákl. přenesená",J136,0)</f>
        <v>0</v>
      </c>
      <c r="BH136" s="99">
        <f>IF(N136="sníž. přenesená",J136,0)</f>
        <v>0</v>
      </c>
      <c r="BI136" s="99">
        <f>IF(N136="nulová",J136,0)</f>
        <v>0</v>
      </c>
      <c r="BJ136" s="16" t="s">
        <v>81</v>
      </c>
      <c r="BK136" s="99">
        <f>ROUND(I136*H136,2)</f>
        <v>0</v>
      </c>
      <c r="BL136" s="16" t="s">
        <v>126</v>
      </c>
      <c r="BM136" s="98" t="s">
        <v>131</v>
      </c>
    </row>
    <row r="137" spans="2:65" s="12" customFormat="1" x14ac:dyDescent="0.2">
      <c r="B137" s="229"/>
      <c r="C137" s="230"/>
      <c r="D137" s="231" t="s">
        <v>132</v>
      </c>
      <c r="E137" s="232" t="s">
        <v>1</v>
      </c>
      <c r="F137" s="233" t="s">
        <v>133</v>
      </c>
      <c r="G137" s="230"/>
      <c r="H137" s="234">
        <v>6.75</v>
      </c>
      <c r="I137" s="250"/>
      <c r="J137" s="230"/>
      <c r="L137" s="100"/>
      <c r="M137" s="102"/>
      <c r="T137" s="103"/>
      <c r="AT137" s="101" t="s">
        <v>132</v>
      </c>
      <c r="AU137" s="101" t="s">
        <v>83</v>
      </c>
      <c r="AV137" s="12" t="s">
        <v>83</v>
      </c>
      <c r="AW137" s="12" t="s">
        <v>29</v>
      </c>
      <c r="AX137" s="12" t="s">
        <v>73</v>
      </c>
      <c r="AY137" s="101" t="s">
        <v>120</v>
      </c>
    </row>
    <row r="138" spans="2:65" s="12" customFormat="1" x14ac:dyDescent="0.2">
      <c r="B138" s="229"/>
      <c r="C138" s="230"/>
      <c r="D138" s="231" t="s">
        <v>132</v>
      </c>
      <c r="E138" s="232" t="s">
        <v>1</v>
      </c>
      <c r="F138" s="233" t="s">
        <v>134</v>
      </c>
      <c r="G138" s="230"/>
      <c r="H138" s="234">
        <v>9</v>
      </c>
      <c r="I138" s="250"/>
      <c r="J138" s="230"/>
      <c r="L138" s="100"/>
      <c r="M138" s="102"/>
      <c r="T138" s="103"/>
      <c r="AT138" s="101" t="s">
        <v>132</v>
      </c>
      <c r="AU138" s="101" t="s">
        <v>83</v>
      </c>
      <c r="AV138" s="12" t="s">
        <v>83</v>
      </c>
      <c r="AW138" s="12" t="s">
        <v>29</v>
      </c>
      <c r="AX138" s="12" t="s">
        <v>73</v>
      </c>
      <c r="AY138" s="101" t="s">
        <v>120</v>
      </c>
    </row>
    <row r="139" spans="2:65" s="13" customFormat="1" x14ac:dyDescent="0.2">
      <c r="B139" s="235"/>
      <c r="C139" s="236"/>
      <c r="D139" s="231" t="s">
        <v>132</v>
      </c>
      <c r="E139" s="237" t="s">
        <v>1</v>
      </c>
      <c r="F139" s="238" t="s">
        <v>135</v>
      </c>
      <c r="G139" s="236"/>
      <c r="H139" s="239">
        <v>15.75</v>
      </c>
      <c r="I139" s="251"/>
      <c r="J139" s="236"/>
      <c r="L139" s="104"/>
      <c r="M139" s="106"/>
      <c r="T139" s="107"/>
      <c r="AT139" s="105" t="s">
        <v>132</v>
      </c>
      <c r="AU139" s="105" t="s">
        <v>83</v>
      </c>
      <c r="AV139" s="13" t="s">
        <v>126</v>
      </c>
      <c r="AW139" s="13" t="s">
        <v>29</v>
      </c>
      <c r="AX139" s="13" t="s">
        <v>81</v>
      </c>
      <c r="AY139" s="105" t="s">
        <v>120</v>
      </c>
    </row>
    <row r="140" spans="2:65" s="1" customFormat="1" ht="21.75" customHeight="1" x14ac:dyDescent="0.2">
      <c r="B140" s="158"/>
      <c r="C140" s="223" t="s">
        <v>136</v>
      </c>
      <c r="D140" s="223" t="s">
        <v>122</v>
      </c>
      <c r="E140" s="224" t="s">
        <v>137</v>
      </c>
      <c r="F140" s="225" t="s">
        <v>138</v>
      </c>
      <c r="G140" s="226" t="s">
        <v>130</v>
      </c>
      <c r="H140" s="227">
        <v>56.784999999999997</v>
      </c>
      <c r="I140" s="254">
        <v>0</v>
      </c>
      <c r="J140" s="228">
        <f>ROUND(I140*H140,2)</f>
        <v>0</v>
      </c>
      <c r="K140" s="94"/>
      <c r="L140" s="27"/>
      <c r="M140" s="95" t="s">
        <v>1</v>
      </c>
      <c r="N140" s="81" t="s">
        <v>38</v>
      </c>
      <c r="O140" s="96">
        <v>0.83399999999999996</v>
      </c>
      <c r="P140" s="96">
        <f>O140*H140</f>
        <v>47.358689999999996</v>
      </c>
      <c r="Q140" s="96">
        <v>0</v>
      </c>
      <c r="R140" s="96">
        <f>Q140*H140</f>
        <v>0</v>
      </c>
      <c r="S140" s="96">
        <v>0</v>
      </c>
      <c r="T140" s="97">
        <f>S140*H140</f>
        <v>0</v>
      </c>
      <c r="AR140" s="98" t="s">
        <v>126</v>
      </c>
      <c r="AT140" s="98" t="s">
        <v>122</v>
      </c>
      <c r="AU140" s="98" t="s">
        <v>83</v>
      </c>
      <c r="AY140" s="16" t="s">
        <v>120</v>
      </c>
      <c r="BE140" s="99">
        <f>IF(N140="základní",J140,0)</f>
        <v>0</v>
      </c>
      <c r="BF140" s="99">
        <f>IF(N140="snížená",J140,0)</f>
        <v>0</v>
      </c>
      <c r="BG140" s="99">
        <f>IF(N140="zákl. přenesená",J140,0)</f>
        <v>0</v>
      </c>
      <c r="BH140" s="99">
        <f>IF(N140="sníž. přenesená",J140,0)</f>
        <v>0</v>
      </c>
      <c r="BI140" s="99">
        <f>IF(N140="nulová",J140,0)</f>
        <v>0</v>
      </c>
      <c r="BJ140" s="16" t="s">
        <v>81</v>
      </c>
      <c r="BK140" s="99">
        <f>ROUND(I140*H140,2)</f>
        <v>0</v>
      </c>
      <c r="BL140" s="16" t="s">
        <v>126</v>
      </c>
      <c r="BM140" s="98" t="s">
        <v>139</v>
      </c>
    </row>
    <row r="141" spans="2:65" s="12" customFormat="1" x14ac:dyDescent="0.2">
      <c r="B141" s="229"/>
      <c r="C141" s="230"/>
      <c r="D141" s="231" t="s">
        <v>132</v>
      </c>
      <c r="E141" s="232" t="s">
        <v>1</v>
      </c>
      <c r="F141" s="233" t="s">
        <v>140</v>
      </c>
      <c r="G141" s="230"/>
      <c r="H141" s="234">
        <v>9.18</v>
      </c>
      <c r="I141" s="250"/>
      <c r="J141" s="230"/>
      <c r="L141" s="100"/>
      <c r="M141" s="102"/>
      <c r="T141" s="103"/>
      <c r="AT141" s="101" t="s">
        <v>132</v>
      </c>
      <c r="AU141" s="101" t="s">
        <v>83</v>
      </c>
      <c r="AV141" s="12" t="s">
        <v>83</v>
      </c>
      <c r="AW141" s="12" t="s">
        <v>29</v>
      </c>
      <c r="AX141" s="12" t="s">
        <v>73</v>
      </c>
      <c r="AY141" s="101" t="s">
        <v>120</v>
      </c>
    </row>
    <row r="142" spans="2:65" s="12" customFormat="1" x14ac:dyDescent="0.2">
      <c r="B142" s="229"/>
      <c r="C142" s="230"/>
      <c r="D142" s="231" t="s">
        <v>132</v>
      </c>
      <c r="E142" s="232" t="s">
        <v>1</v>
      </c>
      <c r="F142" s="233" t="s">
        <v>141</v>
      </c>
      <c r="G142" s="230"/>
      <c r="H142" s="234">
        <v>12.42</v>
      </c>
      <c r="I142" s="250"/>
      <c r="J142" s="230"/>
      <c r="L142" s="100"/>
      <c r="M142" s="102"/>
      <c r="T142" s="103"/>
      <c r="AT142" s="101" t="s">
        <v>132</v>
      </c>
      <c r="AU142" s="101" t="s">
        <v>83</v>
      </c>
      <c r="AV142" s="12" t="s">
        <v>83</v>
      </c>
      <c r="AW142" s="12" t="s">
        <v>29</v>
      </c>
      <c r="AX142" s="12" t="s">
        <v>73</v>
      </c>
      <c r="AY142" s="101" t="s">
        <v>120</v>
      </c>
    </row>
    <row r="143" spans="2:65" s="12" customFormat="1" x14ac:dyDescent="0.2">
      <c r="B143" s="229"/>
      <c r="C143" s="230"/>
      <c r="D143" s="231" t="s">
        <v>132</v>
      </c>
      <c r="E143" s="232" t="s">
        <v>1</v>
      </c>
      <c r="F143" s="233" t="s">
        <v>142</v>
      </c>
      <c r="G143" s="230"/>
      <c r="H143" s="234">
        <v>7.41</v>
      </c>
      <c r="I143" s="250"/>
      <c r="J143" s="230"/>
      <c r="L143" s="100"/>
      <c r="M143" s="102"/>
      <c r="T143" s="103"/>
      <c r="AT143" s="101" t="s">
        <v>132</v>
      </c>
      <c r="AU143" s="101" t="s">
        <v>83</v>
      </c>
      <c r="AV143" s="12" t="s">
        <v>83</v>
      </c>
      <c r="AW143" s="12" t="s">
        <v>29</v>
      </c>
      <c r="AX143" s="12" t="s">
        <v>73</v>
      </c>
      <c r="AY143" s="101" t="s">
        <v>120</v>
      </c>
    </row>
    <row r="144" spans="2:65" s="12" customFormat="1" x14ac:dyDescent="0.2">
      <c r="B144" s="229"/>
      <c r="C144" s="230"/>
      <c r="D144" s="231" t="s">
        <v>132</v>
      </c>
      <c r="E144" s="232" t="s">
        <v>1</v>
      </c>
      <c r="F144" s="233" t="s">
        <v>143</v>
      </c>
      <c r="G144" s="230"/>
      <c r="H144" s="234">
        <v>4.55</v>
      </c>
      <c r="I144" s="250"/>
      <c r="J144" s="230"/>
      <c r="L144" s="100"/>
      <c r="M144" s="102"/>
      <c r="T144" s="103"/>
      <c r="AT144" s="101" t="s">
        <v>132</v>
      </c>
      <c r="AU144" s="101" t="s">
        <v>83</v>
      </c>
      <c r="AV144" s="12" t="s">
        <v>83</v>
      </c>
      <c r="AW144" s="12" t="s">
        <v>29</v>
      </c>
      <c r="AX144" s="12" t="s">
        <v>73</v>
      </c>
      <c r="AY144" s="101" t="s">
        <v>120</v>
      </c>
    </row>
    <row r="145" spans="2:65" s="12" customFormat="1" x14ac:dyDescent="0.2">
      <c r="B145" s="229"/>
      <c r="C145" s="230"/>
      <c r="D145" s="231" t="s">
        <v>132</v>
      </c>
      <c r="E145" s="232" t="s">
        <v>1</v>
      </c>
      <c r="F145" s="233" t="s">
        <v>144</v>
      </c>
      <c r="G145" s="230"/>
      <c r="H145" s="234">
        <v>13.324999999999999</v>
      </c>
      <c r="I145" s="250"/>
      <c r="J145" s="230"/>
      <c r="L145" s="100"/>
      <c r="M145" s="102"/>
      <c r="T145" s="103"/>
      <c r="AT145" s="101" t="s">
        <v>132</v>
      </c>
      <c r="AU145" s="101" t="s">
        <v>83</v>
      </c>
      <c r="AV145" s="12" t="s">
        <v>83</v>
      </c>
      <c r="AW145" s="12" t="s">
        <v>29</v>
      </c>
      <c r="AX145" s="12" t="s">
        <v>73</v>
      </c>
      <c r="AY145" s="101" t="s">
        <v>120</v>
      </c>
    </row>
    <row r="146" spans="2:65" s="12" customFormat="1" x14ac:dyDescent="0.2">
      <c r="B146" s="229"/>
      <c r="C146" s="230"/>
      <c r="D146" s="231" t="s">
        <v>132</v>
      </c>
      <c r="E146" s="232" t="s">
        <v>1</v>
      </c>
      <c r="F146" s="233" t="s">
        <v>145</v>
      </c>
      <c r="G146" s="230"/>
      <c r="H146" s="234">
        <v>9.9</v>
      </c>
      <c r="I146" s="250"/>
      <c r="J146" s="230"/>
      <c r="L146" s="100"/>
      <c r="M146" s="102"/>
      <c r="T146" s="103"/>
      <c r="AT146" s="101" t="s">
        <v>132</v>
      </c>
      <c r="AU146" s="101" t="s">
        <v>83</v>
      </c>
      <c r="AV146" s="12" t="s">
        <v>83</v>
      </c>
      <c r="AW146" s="12" t="s">
        <v>29</v>
      </c>
      <c r="AX146" s="12" t="s">
        <v>73</v>
      </c>
      <c r="AY146" s="101" t="s">
        <v>120</v>
      </c>
    </row>
    <row r="147" spans="2:65" s="13" customFormat="1" x14ac:dyDescent="0.2">
      <c r="B147" s="235"/>
      <c r="C147" s="236"/>
      <c r="D147" s="231" t="s">
        <v>132</v>
      </c>
      <c r="E147" s="237" t="s">
        <v>1</v>
      </c>
      <c r="F147" s="238" t="s">
        <v>135</v>
      </c>
      <c r="G147" s="236"/>
      <c r="H147" s="239">
        <v>56.785000000000004</v>
      </c>
      <c r="I147" s="251"/>
      <c r="J147" s="236"/>
      <c r="L147" s="104"/>
      <c r="M147" s="106"/>
      <c r="T147" s="107"/>
      <c r="AT147" s="105" t="s">
        <v>132</v>
      </c>
      <c r="AU147" s="105" t="s">
        <v>83</v>
      </c>
      <c r="AV147" s="13" t="s">
        <v>126</v>
      </c>
      <c r="AW147" s="13" t="s">
        <v>29</v>
      </c>
      <c r="AX147" s="13" t="s">
        <v>81</v>
      </c>
      <c r="AY147" s="105" t="s">
        <v>120</v>
      </c>
    </row>
    <row r="148" spans="2:65" s="1" customFormat="1" ht="16.5" customHeight="1" x14ac:dyDescent="0.2">
      <c r="B148" s="158"/>
      <c r="C148" s="223" t="s">
        <v>126</v>
      </c>
      <c r="D148" s="223" t="s">
        <v>122</v>
      </c>
      <c r="E148" s="224" t="s">
        <v>146</v>
      </c>
      <c r="F148" s="225" t="s">
        <v>147</v>
      </c>
      <c r="G148" s="226" t="s">
        <v>130</v>
      </c>
      <c r="H148" s="227">
        <v>6.75</v>
      </c>
      <c r="I148" s="254">
        <v>0</v>
      </c>
      <c r="J148" s="228">
        <f>ROUND(I148*H148,2)</f>
        <v>0</v>
      </c>
      <c r="K148" s="94"/>
      <c r="L148" s="27"/>
      <c r="M148" s="95" t="s">
        <v>1</v>
      </c>
      <c r="N148" s="81" t="s">
        <v>38</v>
      </c>
      <c r="O148" s="96">
        <v>2.0190000000000001</v>
      </c>
      <c r="P148" s="96">
        <f>O148*H148</f>
        <v>13.628250000000001</v>
      </c>
      <c r="Q148" s="96">
        <v>0</v>
      </c>
      <c r="R148" s="96">
        <f>Q148*H148</f>
        <v>0</v>
      </c>
      <c r="S148" s="96">
        <v>0</v>
      </c>
      <c r="T148" s="97">
        <f>S148*H148</f>
        <v>0</v>
      </c>
      <c r="AR148" s="98" t="s">
        <v>126</v>
      </c>
      <c r="AT148" s="98" t="s">
        <v>122</v>
      </c>
      <c r="AU148" s="98" t="s">
        <v>83</v>
      </c>
      <c r="AY148" s="16" t="s">
        <v>120</v>
      </c>
      <c r="BE148" s="99">
        <f>IF(N148="základní",J148,0)</f>
        <v>0</v>
      </c>
      <c r="BF148" s="99">
        <f>IF(N148="snížená",J148,0)</f>
        <v>0</v>
      </c>
      <c r="BG148" s="99">
        <f>IF(N148="zákl. přenesená",J148,0)</f>
        <v>0</v>
      </c>
      <c r="BH148" s="99">
        <f>IF(N148="sníž. přenesená",J148,0)</f>
        <v>0</v>
      </c>
      <c r="BI148" s="99">
        <f>IF(N148="nulová",J148,0)</f>
        <v>0</v>
      </c>
      <c r="BJ148" s="16" t="s">
        <v>81</v>
      </c>
      <c r="BK148" s="99">
        <f>ROUND(I148*H148,2)</f>
        <v>0</v>
      </c>
      <c r="BL148" s="16" t="s">
        <v>126</v>
      </c>
      <c r="BM148" s="98" t="s">
        <v>148</v>
      </c>
    </row>
    <row r="149" spans="2:65" s="12" customFormat="1" x14ac:dyDescent="0.2">
      <c r="B149" s="229"/>
      <c r="C149" s="230"/>
      <c r="D149" s="231" t="s">
        <v>132</v>
      </c>
      <c r="E149" s="232" t="s">
        <v>1</v>
      </c>
      <c r="F149" s="233" t="s">
        <v>149</v>
      </c>
      <c r="G149" s="230"/>
      <c r="H149" s="234">
        <v>2.25</v>
      </c>
      <c r="I149" s="250"/>
      <c r="J149" s="230"/>
      <c r="L149" s="100"/>
      <c r="M149" s="102"/>
      <c r="T149" s="103"/>
      <c r="AT149" s="101" t="s">
        <v>132</v>
      </c>
      <c r="AU149" s="101" t="s">
        <v>83</v>
      </c>
      <c r="AV149" s="12" t="s">
        <v>83</v>
      </c>
      <c r="AW149" s="12" t="s">
        <v>29</v>
      </c>
      <c r="AX149" s="12" t="s">
        <v>73</v>
      </c>
      <c r="AY149" s="101" t="s">
        <v>120</v>
      </c>
    </row>
    <row r="150" spans="2:65" s="12" customFormat="1" x14ac:dyDescent="0.2">
      <c r="B150" s="229"/>
      <c r="C150" s="230"/>
      <c r="D150" s="231" t="s">
        <v>132</v>
      </c>
      <c r="E150" s="232" t="s">
        <v>1</v>
      </c>
      <c r="F150" s="233" t="s">
        <v>150</v>
      </c>
      <c r="G150" s="230"/>
      <c r="H150" s="234">
        <v>4.5</v>
      </c>
      <c r="I150" s="250"/>
      <c r="J150" s="230"/>
      <c r="L150" s="100"/>
      <c r="M150" s="102"/>
      <c r="T150" s="103"/>
      <c r="AT150" s="101" t="s">
        <v>132</v>
      </c>
      <c r="AU150" s="101" t="s">
        <v>83</v>
      </c>
      <c r="AV150" s="12" t="s">
        <v>83</v>
      </c>
      <c r="AW150" s="12" t="s">
        <v>29</v>
      </c>
      <c r="AX150" s="12" t="s">
        <v>73</v>
      </c>
      <c r="AY150" s="101" t="s">
        <v>120</v>
      </c>
    </row>
    <row r="151" spans="2:65" s="13" customFormat="1" x14ac:dyDescent="0.2">
      <c r="B151" s="235"/>
      <c r="C151" s="236"/>
      <c r="D151" s="231" t="s">
        <v>132</v>
      </c>
      <c r="E151" s="237" t="s">
        <v>1</v>
      </c>
      <c r="F151" s="238" t="s">
        <v>135</v>
      </c>
      <c r="G151" s="236"/>
      <c r="H151" s="239">
        <v>6.75</v>
      </c>
      <c r="I151" s="251"/>
      <c r="J151" s="236"/>
      <c r="L151" s="104"/>
      <c r="M151" s="106"/>
      <c r="T151" s="107"/>
      <c r="AT151" s="105" t="s">
        <v>132</v>
      </c>
      <c r="AU151" s="105" t="s">
        <v>83</v>
      </c>
      <c r="AV151" s="13" t="s">
        <v>126</v>
      </c>
      <c r="AW151" s="13" t="s">
        <v>29</v>
      </c>
      <c r="AX151" s="13" t="s">
        <v>81</v>
      </c>
      <c r="AY151" s="105" t="s">
        <v>120</v>
      </c>
    </row>
    <row r="152" spans="2:65" s="1" customFormat="1" ht="24.15" customHeight="1" x14ac:dyDescent="0.2">
      <c r="B152" s="158"/>
      <c r="C152" s="223" t="s">
        <v>151</v>
      </c>
      <c r="D152" s="223" t="s">
        <v>122</v>
      </c>
      <c r="E152" s="224" t="s">
        <v>152</v>
      </c>
      <c r="F152" s="225" t="s">
        <v>153</v>
      </c>
      <c r="G152" s="226" t="s">
        <v>125</v>
      </c>
      <c r="H152" s="227">
        <v>12.5</v>
      </c>
      <c r="I152" s="254">
        <v>0</v>
      </c>
      <c r="J152" s="228">
        <f>ROUND(I152*H152,2)</f>
        <v>0</v>
      </c>
      <c r="K152" s="94"/>
      <c r="L152" s="27"/>
      <c r="M152" s="95" t="s">
        <v>1</v>
      </c>
      <c r="N152" s="81" t="s">
        <v>38</v>
      </c>
      <c r="O152" s="96">
        <v>0.70299999999999996</v>
      </c>
      <c r="P152" s="96">
        <f>O152*H152</f>
        <v>8.7874999999999996</v>
      </c>
      <c r="Q152" s="96">
        <v>2.7000000000000001E-3</v>
      </c>
      <c r="R152" s="96">
        <f>Q152*H152</f>
        <v>3.3750000000000002E-2</v>
      </c>
      <c r="S152" s="96">
        <v>0</v>
      </c>
      <c r="T152" s="97">
        <f>S152*H152</f>
        <v>0</v>
      </c>
      <c r="AR152" s="98" t="s">
        <v>126</v>
      </c>
      <c r="AT152" s="98" t="s">
        <v>122</v>
      </c>
      <c r="AU152" s="98" t="s">
        <v>83</v>
      </c>
      <c r="AY152" s="16" t="s">
        <v>120</v>
      </c>
      <c r="BE152" s="99">
        <f>IF(N152="základní",J152,0)</f>
        <v>0</v>
      </c>
      <c r="BF152" s="99">
        <f>IF(N152="snížená",J152,0)</f>
        <v>0</v>
      </c>
      <c r="BG152" s="99">
        <f>IF(N152="zákl. přenesená",J152,0)</f>
        <v>0</v>
      </c>
      <c r="BH152" s="99">
        <f>IF(N152="sníž. přenesená",J152,0)</f>
        <v>0</v>
      </c>
      <c r="BI152" s="99">
        <f>IF(N152="nulová",J152,0)</f>
        <v>0</v>
      </c>
      <c r="BJ152" s="16" t="s">
        <v>81</v>
      </c>
      <c r="BK152" s="99">
        <f>ROUND(I152*H152,2)</f>
        <v>0</v>
      </c>
      <c r="BL152" s="16" t="s">
        <v>126</v>
      </c>
      <c r="BM152" s="98" t="s">
        <v>154</v>
      </c>
    </row>
    <row r="153" spans="2:65" s="1" customFormat="1" ht="16.5" customHeight="1" x14ac:dyDescent="0.2">
      <c r="B153" s="158"/>
      <c r="C153" s="223" t="s">
        <v>155</v>
      </c>
      <c r="D153" s="223" t="s">
        <v>122</v>
      </c>
      <c r="E153" s="224" t="s">
        <v>156</v>
      </c>
      <c r="F153" s="225" t="s">
        <v>157</v>
      </c>
      <c r="G153" s="226" t="s">
        <v>158</v>
      </c>
      <c r="H153" s="227">
        <v>73.3</v>
      </c>
      <c r="I153" s="254">
        <v>0</v>
      </c>
      <c r="J153" s="228">
        <f>ROUND(I153*H153,2)</f>
        <v>0</v>
      </c>
      <c r="K153" s="94"/>
      <c r="L153" s="27"/>
      <c r="M153" s="95" t="s">
        <v>1</v>
      </c>
      <c r="N153" s="81" t="s">
        <v>38</v>
      </c>
      <c r="O153" s="96">
        <v>0.23599999999999999</v>
      </c>
      <c r="P153" s="96">
        <f>O153*H153</f>
        <v>17.2988</v>
      </c>
      <c r="Q153" s="96">
        <v>8.4000000000000003E-4</v>
      </c>
      <c r="R153" s="96">
        <f>Q153*H153</f>
        <v>6.1572000000000002E-2</v>
      </c>
      <c r="S153" s="96">
        <v>0</v>
      </c>
      <c r="T153" s="97">
        <f>S153*H153</f>
        <v>0</v>
      </c>
      <c r="AR153" s="98" t="s">
        <v>126</v>
      </c>
      <c r="AT153" s="98" t="s">
        <v>122</v>
      </c>
      <c r="AU153" s="98" t="s">
        <v>83</v>
      </c>
      <c r="AY153" s="16" t="s">
        <v>120</v>
      </c>
      <c r="BE153" s="99">
        <f>IF(N153="základní",J153,0)</f>
        <v>0</v>
      </c>
      <c r="BF153" s="99">
        <f>IF(N153="snížená",J153,0)</f>
        <v>0</v>
      </c>
      <c r="BG153" s="99">
        <f>IF(N153="zákl. přenesená",J153,0)</f>
        <v>0</v>
      </c>
      <c r="BH153" s="99">
        <f>IF(N153="sníž. přenesená",J153,0)</f>
        <v>0</v>
      </c>
      <c r="BI153" s="99">
        <f>IF(N153="nulová",J153,0)</f>
        <v>0</v>
      </c>
      <c r="BJ153" s="16" t="s">
        <v>81</v>
      </c>
      <c r="BK153" s="99">
        <f>ROUND(I153*H153,2)</f>
        <v>0</v>
      </c>
      <c r="BL153" s="16" t="s">
        <v>126</v>
      </c>
      <c r="BM153" s="98" t="s">
        <v>159</v>
      </c>
    </row>
    <row r="154" spans="2:65" s="12" customFormat="1" x14ac:dyDescent="0.2">
      <c r="B154" s="229"/>
      <c r="C154" s="230"/>
      <c r="D154" s="231" t="s">
        <v>132</v>
      </c>
      <c r="E154" s="232" t="s">
        <v>1</v>
      </c>
      <c r="F154" s="233" t="s">
        <v>160</v>
      </c>
      <c r="G154" s="230"/>
      <c r="H154" s="234">
        <v>30.6</v>
      </c>
      <c r="I154" s="250"/>
      <c r="J154" s="230"/>
      <c r="L154" s="100"/>
      <c r="M154" s="102"/>
      <c r="T154" s="103"/>
      <c r="AT154" s="101" t="s">
        <v>132</v>
      </c>
      <c r="AU154" s="101" t="s">
        <v>83</v>
      </c>
      <c r="AV154" s="12" t="s">
        <v>83</v>
      </c>
      <c r="AW154" s="12" t="s">
        <v>29</v>
      </c>
      <c r="AX154" s="12" t="s">
        <v>73</v>
      </c>
      <c r="AY154" s="101" t="s">
        <v>120</v>
      </c>
    </row>
    <row r="155" spans="2:65" s="12" customFormat="1" x14ac:dyDescent="0.2">
      <c r="B155" s="229"/>
      <c r="C155" s="230"/>
      <c r="D155" s="231" t="s">
        <v>132</v>
      </c>
      <c r="E155" s="232" t="s">
        <v>1</v>
      </c>
      <c r="F155" s="233" t="s">
        <v>161</v>
      </c>
      <c r="G155" s="230"/>
      <c r="H155" s="234">
        <v>24.7</v>
      </c>
      <c r="I155" s="250"/>
      <c r="J155" s="230"/>
      <c r="L155" s="100"/>
      <c r="M155" s="102"/>
      <c r="T155" s="103"/>
      <c r="AT155" s="101" t="s">
        <v>132</v>
      </c>
      <c r="AU155" s="101" t="s">
        <v>83</v>
      </c>
      <c r="AV155" s="12" t="s">
        <v>83</v>
      </c>
      <c r="AW155" s="12" t="s">
        <v>29</v>
      </c>
      <c r="AX155" s="12" t="s">
        <v>73</v>
      </c>
      <c r="AY155" s="101" t="s">
        <v>120</v>
      </c>
    </row>
    <row r="156" spans="2:65" s="12" customFormat="1" x14ac:dyDescent="0.2">
      <c r="B156" s="229"/>
      <c r="C156" s="230"/>
      <c r="D156" s="231" t="s">
        <v>132</v>
      </c>
      <c r="E156" s="232" t="s">
        <v>1</v>
      </c>
      <c r="F156" s="233" t="s">
        <v>162</v>
      </c>
      <c r="G156" s="230"/>
      <c r="H156" s="234">
        <v>18</v>
      </c>
      <c r="I156" s="250"/>
      <c r="J156" s="230"/>
      <c r="L156" s="100"/>
      <c r="M156" s="102"/>
      <c r="T156" s="103"/>
      <c r="AT156" s="101" t="s">
        <v>132</v>
      </c>
      <c r="AU156" s="101" t="s">
        <v>83</v>
      </c>
      <c r="AV156" s="12" t="s">
        <v>83</v>
      </c>
      <c r="AW156" s="12" t="s">
        <v>29</v>
      </c>
      <c r="AX156" s="12" t="s">
        <v>73</v>
      </c>
      <c r="AY156" s="101" t="s">
        <v>120</v>
      </c>
    </row>
    <row r="157" spans="2:65" s="13" customFormat="1" x14ac:dyDescent="0.2">
      <c r="B157" s="235"/>
      <c r="C157" s="236"/>
      <c r="D157" s="231" t="s">
        <v>132</v>
      </c>
      <c r="E157" s="237" t="s">
        <v>1</v>
      </c>
      <c r="F157" s="238" t="s">
        <v>135</v>
      </c>
      <c r="G157" s="236"/>
      <c r="H157" s="239">
        <v>73.3</v>
      </c>
      <c r="I157" s="251"/>
      <c r="J157" s="236"/>
      <c r="L157" s="104"/>
      <c r="M157" s="106"/>
      <c r="T157" s="107"/>
      <c r="AT157" s="105" t="s">
        <v>132</v>
      </c>
      <c r="AU157" s="105" t="s">
        <v>83</v>
      </c>
      <c r="AV157" s="13" t="s">
        <v>126</v>
      </c>
      <c r="AW157" s="13" t="s">
        <v>29</v>
      </c>
      <c r="AX157" s="13" t="s">
        <v>81</v>
      </c>
      <c r="AY157" s="105" t="s">
        <v>120</v>
      </c>
    </row>
    <row r="158" spans="2:65" s="1" customFormat="1" ht="16.5" customHeight="1" x14ac:dyDescent="0.2">
      <c r="B158" s="158"/>
      <c r="C158" s="223" t="s">
        <v>163</v>
      </c>
      <c r="D158" s="223" t="s">
        <v>122</v>
      </c>
      <c r="E158" s="224" t="s">
        <v>164</v>
      </c>
      <c r="F158" s="225" t="s">
        <v>165</v>
      </c>
      <c r="G158" s="226" t="s">
        <v>158</v>
      </c>
      <c r="H158" s="227">
        <v>41.4</v>
      </c>
      <c r="I158" s="254">
        <v>0</v>
      </c>
      <c r="J158" s="228">
        <f>ROUND(I158*H158,2)</f>
        <v>0</v>
      </c>
      <c r="K158" s="94"/>
      <c r="L158" s="27"/>
      <c r="M158" s="95" t="s">
        <v>1</v>
      </c>
      <c r="N158" s="81" t="s">
        <v>38</v>
      </c>
      <c r="O158" s="96">
        <v>0.47899999999999998</v>
      </c>
      <c r="P158" s="96">
        <f>O158*H158</f>
        <v>19.830599999999997</v>
      </c>
      <c r="Q158" s="96">
        <v>8.4999999999999995E-4</v>
      </c>
      <c r="R158" s="96">
        <f>Q158*H158</f>
        <v>3.5189999999999999E-2</v>
      </c>
      <c r="S158" s="96">
        <v>0</v>
      </c>
      <c r="T158" s="97">
        <f>S158*H158</f>
        <v>0</v>
      </c>
      <c r="AR158" s="98" t="s">
        <v>126</v>
      </c>
      <c r="AT158" s="98" t="s">
        <v>122</v>
      </c>
      <c r="AU158" s="98" t="s">
        <v>83</v>
      </c>
      <c r="AY158" s="16" t="s">
        <v>120</v>
      </c>
      <c r="BE158" s="99">
        <f>IF(N158="základní",J158,0)</f>
        <v>0</v>
      </c>
      <c r="BF158" s="99">
        <f>IF(N158="snížená",J158,0)</f>
        <v>0</v>
      </c>
      <c r="BG158" s="99">
        <f>IF(N158="zákl. přenesená",J158,0)</f>
        <v>0</v>
      </c>
      <c r="BH158" s="99">
        <f>IF(N158="sníž. přenesená",J158,0)</f>
        <v>0</v>
      </c>
      <c r="BI158" s="99">
        <f>IF(N158="nulová",J158,0)</f>
        <v>0</v>
      </c>
      <c r="BJ158" s="16" t="s">
        <v>81</v>
      </c>
      <c r="BK158" s="99">
        <f>ROUND(I158*H158,2)</f>
        <v>0</v>
      </c>
      <c r="BL158" s="16" t="s">
        <v>126</v>
      </c>
      <c r="BM158" s="98" t="s">
        <v>166</v>
      </c>
    </row>
    <row r="159" spans="2:65" s="12" customFormat="1" x14ac:dyDescent="0.2">
      <c r="B159" s="229"/>
      <c r="C159" s="230"/>
      <c r="D159" s="231" t="s">
        <v>132</v>
      </c>
      <c r="E159" s="232" t="s">
        <v>1</v>
      </c>
      <c r="F159" s="233" t="s">
        <v>167</v>
      </c>
      <c r="G159" s="230"/>
      <c r="H159" s="234">
        <v>41.4</v>
      </c>
      <c r="I159" s="250"/>
      <c r="J159" s="230"/>
      <c r="L159" s="100"/>
      <c r="M159" s="102"/>
      <c r="T159" s="103"/>
      <c r="AT159" s="101" t="s">
        <v>132</v>
      </c>
      <c r="AU159" s="101" t="s">
        <v>83</v>
      </c>
      <c r="AV159" s="12" t="s">
        <v>83</v>
      </c>
      <c r="AW159" s="12" t="s">
        <v>29</v>
      </c>
      <c r="AX159" s="12" t="s">
        <v>73</v>
      </c>
      <c r="AY159" s="101" t="s">
        <v>120</v>
      </c>
    </row>
    <row r="160" spans="2:65" s="13" customFormat="1" x14ac:dyDescent="0.2">
      <c r="B160" s="235"/>
      <c r="C160" s="236"/>
      <c r="D160" s="231" t="s">
        <v>132</v>
      </c>
      <c r="E160" s="237" t="s">
        <v>1</v>
      </c>
      <c r="F160" s="238" t="s">
        <v>135</v>
      </c>
      <c r="G160" s="236"/>
      <c r="H160" s="239">
        <v>41.4</v>
      </c>
      <c r="I160" s="251"/>
      <c r="J160" s="236"/>
      <c r="L160" s="104"/>
      <c r="M160" s="106"/>
      <c r="T160" s="107"/>
      <c r="AT160" s="105" t="s">
        <v>132</v>
      </c>
      <c r="AU160" s="105" t="s">
        <v>83</v>
      </c>
      <c r="AV160" s="13" t="s">
        <v>126</v>
      </c>
      <c r="AW160" s="13" t="s">
        <v>29</v>
      </c>
      <c r="AX160" s="13" t="s">
        <v>81</v>
      </c>
      <c r="AY160" s="105" t="s">
        <v>120</v>
      </c>
    </row>
    <row r="161" spans="2:65" s="1" customFormat="1" ht="16.5" customHeight="1" x14ac:dyDescent="0.2">
      <c r="B161" s="158"/>
      <c r="C161" s="223" t="s">
        <v>168</v>
      </c>
      <c r="D161" s="223" t="s">
        <v>122</v>
      </c>
      <c r="E161" s="224" t="s">
        <v>169</v>
      </c>
      <c r="F161" s="225" t="s">
        <v>170</v>
      </c>
      <c r="G161" s="226" t="s">
        <v>158</v>
      </c>
      <c r="H161" s="227">
        <v>73.3</v>
      </c>
      <c r="I161" s="254">
        <v>0</v>
      </c>
      <c r="J161" s="228">
        <f>ROUND(I161*H161,2)</f>
        <v>0</v>
      </c>
      <c r="K161" s="94"/>
      <c r="L161" s="27"/>
      <c r="M161" s="95" t="s">
        <v>1</v>
      </c>
      <c r="N161" s="81" t="s">
        <v>38</v>
      </c>
      <c r="O161" s="96">
        <v>0.216</v>
      </c>
      <c r="P161" s="96">
        <f>O161*H161</f>
        <v>15.832799999999999</v>
      </c>
      <c r="Q161" s="96">
        <v>0</v>
      </c>
      <c r="R161" s="96">
        <f>Q161*H161</f>
        <v>0</v>
      </c>
      <c r="S161" s="96">
        <v>0</v>
      </c>
      <c r="T161" s="97">
        <f>S161*H161</f>
        <v>0</v>
      </c>
      <c r="AR161" s="98" t="s">
        <v>126</v>
      </c>
      <c r="AT161" s="98" t="s">
        <v>122</v>
      </c>
      <c r="AU161" s="98" t="s">
        <v>83</v>
      </c>
      <c r="AY161" s="16" t="s">
        <v>120</v>
      </c>
      <c r="BE161" s="99">
        <f>IF(N161="základní",J161,0)</f>
        <v>0</v>
      </c>
      <c r="BF161" s="99">
        <f>IF(N161="snížená",J161,0)</f>
        <v>0</v>
      </c>
      <c r="BG161" s="99">
        <f>IF(N161="zákl. přenesená",J161,0)</f>
        <v>0</v>
      </c>
      <c r="BH161" s="99">
        <f>IF(N161="sníž. přenesená",J161,0)</f>
        <v>0</v>
      </c>
      <c r="BI161" s="99">
        <f>IF(N161="nulová",J161,0)</f>
        <v>0</v>
      </c>
      <c r="BJ161" s="16" t="s">
        <v>81</v>
      </c>
      <c r="BK161" s="99">
        <f>ROUND(I161*H161,2)</f>
        <v>0</v>
      </c>
      <c r="BL161" s="16" t="s">
        <v>126</v>
      </c>
      <c r="BM161" s="98" t="s">
        <v>171</v>
      </c>
    </row>
    <row r="162" spans="2:65" s="1" customFormat="1" ht="16.5" customHeight="1" x14ac:dyDescent="0.2">
      <c r="B162" s="158"/>
      <c r="C162" s="223" t="s">
        <v>172</v>
      </c>
      <c r="D162" s="223" t="s">
        <v>122</v>
      </c>
      <c r="E162" s="224" t="s">
        <v>173</v>
      </c>
      <c r="F162" s="225" t="s">
        <v>174</v>
      </c>
      <c r="G162" s="226" t="s">
        <v>158</v>
      </c>
      <c r="H162" s="227">
        <v>41.4</v>
      </c>
      <c r="I162" s="254">
        <v>0</v>
      </c>
      <c r="J162" s="228">
        <f>ROUND(I162*H162,2)</f>
        <v>0</v>
      </c>
      <c r="K162" s="94"/>
      <c r="L162" s="27"/>
      <c r="M162" s="95" t="s">
        <v>1</v>
      </c>
      <c r="N162" s="81" t="s">
        <v>38</v>
      </c>
      <c r="O162" s="96">
        <v>0.32700000000000001</v>
      </c>
      <c r="P162" s="96">
        <f>O162*H162</f>
        <v>13.537800000000001</v>
      </c>
      <c r="Q162" s="96">
        <v>0</v>
      </c>
      <c r="R162" s="96">
        <f>Q162*H162</f>
        <v>0</v>
      </c>
      <c r="S162" s="96">
        <v>0</v>
      </c>
      <c r="T162" s="97">
        <f>S162*H162</f>
        <v>0</v>
      </c>
      <c r="AR162" s="98" t="s">
        <v>126</v>
      </c>
      <c r="AT162" s="98" t="s">
        <v>122</v>
      </c>
      <c r="AU162" s="98" t="s">
        <v>83</v>
      </c>
      <c r="AY162" s="16" t="s">
        <v>120</v>
      </c>
      <c r="BE162" s="99">
        <f>IF(N162="základní",J162,0)</f>
        <v>0</v>
      </c>
      <c r="BF162" s="99">
        <f>IF(N162="snížená",J162,0)</f>
        <v>0</v>
      </c>
      <c r="BG162" s="99">
        <f>IF(N162="zákl. přenesená",J162,0)</f>
        <v>0</v>
      </c>
      <c r="BH162" s="99">
        <f>IF(N162="sníž. přenesená",J162,0)</f>
        <v>0</v>
      </c>
      <c r="BI162" s="99">
        <f>IF(N162="nulová",J162,0)</f>
        <v>0</v>
      </c>
      <c r="BJ162" s="16" t="s">
        <v>81</v>
      </c>
      <c r="BK162" s="99">
        <f>ROUND(I162*H162,2)</f>
        <v>0</v>
      </c>
      <c r="BL162" s="16" t="s">
        <v>126</v>
      </c>
      <c r="BM162" s="98" t="s">
        <v>175</v>
      </c>
    </row>
    <row r="163" spans="2:65" s="1" customFormat="1" ht="21.75" customHeight="1" x14ac:dyDescent="0.2">
      <c r="B163" s="158"/>
      <c r="C163" s="223" t="s">
        <v>176</v>
      </c>
      <c r="D163" s="223" t="s">
        <v>122</v>
      </c>
      <c r="E163" s="224" t="s">
        <v>177</v>
      </c>
      <c r="F163" s="225" t="s">
        <v>178</v>
      </c>
      <c r="G163" s="226" t="s">
        <v>130</v>
      </c>
      <c r="H163" s="227">
        <v>11.175000000000001</v>
      </c>
      <c r="I163" s="254">
        <v>0</v>
      </c>
      <c r="J163" s="228">
        <f>ROUND(I163*H163,2)</f>
        <v>0</v>
      </c>
      <c r="K163" s="94"/>
      <c r="L163" s="27"/>
      <c r="M163" s="95" t="s">
        <v>1</v>
      </c>
      <c r="N163" s="81" t="s">
        <v>38</v>
      </c>
      <c r="O163" s="96">
        <v>8.6999999999999994E-2</v>
      </c>
      <c r="P163" s="96">
        <f>O163*H163</f>
        <v>0.97222500000000001</v>
      </c>
      <c r="Q163" s="96">
        <v>0</v>
      </c>
      <c r="R163" s="96">
        <f>Q163*H163</f>
        <v>0</v>
      </c>
      <c r="S163" s="96">
        <v>0</v>
      </c>
      <c r="T163" s="97">
        <f>S163*H163</f>
        <v>0</v>
      </c>
      <c r="AR163" s="98" t="s">
        <v>126</v>
      </c>
      <c r="AT163" s="98" t="s">
        <v>122</v>
      </c>
      <c r="AU163" s="98" t="s">
        <v>83</v>
      </c>
      <c r="AY163" s="16" t="s">
        <v>120</v>
      </c>
      <c r="BE163" s="99">
        <f>IF(N163="základní",J163,0)</f>
        <v>0</v>
      </c>
      <c r="BF163" s="99">
        <f>IF(N163="snížená",J163,0)</f>
        <v>0</v>
      </c>
      <c r="BG163" s="99">
        <f>IF(N163="zákl. přenesená",J163,0)</f>
        <v>0</v>
      </c>
      <c r="BH163" s="99">
        <f>IF(N163="sníž. přenesená",J163,0)</f>
        <v>0</v>
      </c>
      <c r="BI163" s="99">
        <f>IF(N163="nulová",J163,0)</f>
        <v>0</v>
      </c>
      <c r="BJ163" s="16" t="s">
        <v>81</v>
      </c>
      <c r="BK163" s="99">
        <f>ROUND(I163*H163,2)</f>
        <v>0</v>
      </c>
      <c r="BL163" s="16" t="s">
        <v>126</v>
      </c>
      <c r="BM163" s="98" t="s">
        <v>179</v>
      </c>
    </row>
    <row r="164" spans="2:65" s="12" customFormat="1" x14ac:dyDescent="0.2">
      <c r="B164" s="229"/>
      <c r="C164" s="230"/>
      <c r="D164" s="231" t="s">
        <v>132</v>
      </c>
      <c r="E164" s="232" t="s">
        <v>1</v>
      </c>
      <c r="F164" s="233" t="s">
        <v>180</v>
      </c>
      <c r="G164" s="230"/>
      <c r="H164" s="234">
        <v>11.175000000000001</v>
      </c>
      <c r="I164" s="250"/>
      <c r="J164" s="230"/>
      <c r="L164" s="100"/>
      <c r="M164" s="102"/>
      <c r="T164" s="103"/>
      <c r="AT164" s="101" t="s">
        <v>132</v>
      </c>
      <c r="AU164" s="101" t="s">
        <v>83</v>
      </c>
      <c r="AV164" s="12" t="s">
        <v>83</v>
      </c>
      <c r="AW164" s="12" t="s">
        <v>29</v>
      </c>
      <c r="AX164" s="12" t="s">
        <v>81</v>
      </c>
      <c r="AY164" s="101" t="s">
        <v>120</v>
      </c>
    </row>
    <row r="165" spans="2:65" s="1" customFormat="1" ht="24.15" customHeight="1" x14ac:dyDescent="0.2">
      <c r="B165" s="158"/>
      <c r="C165" s="223" t="s">
        <v>181</v>
      </c>
      <c r="D165" s="223" t="s">
        <v>122</v>
      </c>
      <c r="E165" s="224" t="s">
        <v>182</v>
      </c>
      <c r="F165" s="225" t="s">
        <v>183</v>
      </c>
      <c r="G165" s="226" t="s">
        <v>130</v>
      </c>
      <c r="H165" s="227">
        <v>67.05</v>
      </c>
      <c r="I165" s="254">
        <v>0</v>
      </c>
      <c r="J165" s="228">
        <f>ROUND(I165*H165,2)</f>
        <v>0</v>
      </c>
      <c r="K165" s="94"/>
      <c r="L165" s="27"/>
      <c r="M165" s="95" t="s">
        <v>1</v>
      </c>
      <c r="N165" s="81" t="s">
        <v>38</v>
      </c>
      <c r="O165" s="96">
        <v>5.0000000000000001E-3</v>
      </c>
      <c r="P165" s="96">
        <f>O165*H165</f>
        <v>0.33524999999999999</v>
      </c>
      <c r="Q165" s="96">
        <v>0</v>
      </c>
      <c r="R165" s="96">
        <f>Q165*H165</f>
        <v>0</v>
      </c>
      <c r="S165" s="96">
        <v>0</v>
      </c>
      <c r="T165" s="97">
        <f>S165*H165</f>
        <v>0</v>
      </c>
      <c r="AR165" s="98" t="s">
        <v>126</v>
      </c>
      <c r="AT165" s="98" t="s">
        <v>122</v>
      </c>
      <c r="AU165" s="98" t="s">
        <v>83</v>
      </c>
      <c r="AY165" s="16" t="s">
        <v>120</v>
      </c>
      <c r="BE165" s="99">
        <f>IF(N165="základní",J165,0)</f>
        <v>0</v>
      </c>
      <c r="BF165" s="99">
        <f>IF(N165="snížená",J165,0)</f>
        <v>0</v>
      </c>
      <c r="BG165" s="99">
        <f>IF(N165="zákl. přenesená",J165,0)</f>
        <v>0</v>
      </c>
      <c r="BH165" s="99">
        <f>IF(N165="sníž. přenesená",J165,0)</f>
        <v>0</v>
      </c>
      <c r="BI165" s="99">
        <f>IF(N165="nulová",J165,0)</f>
        <v>0</v>
      </c>
      <c r="BJ165" s="16" t="s">
        <v>81</v>
      </c>
      <c r="BK165" s="99">
        <f>ROUND(I165*H165,2)</f>
        <v>0</v>
      </c>
      <c r="BL165" s="16" t="s">
        <v>126</v>
      </c>
      <c r="BM165" s="98" t="s">
        <v>184</v>
      </c>
    </row>
    <row r="166" spans="2:65" s="12" customFormat="1" x14ac:dyDescent="0.2">
      <c r="B166" s="229"/>
      <c r="C166" s="230"/>
      <c r="D166" s="231" t="s">
        <v>132</v>
      </c>
      <c r="E166" s="232" t="s">
        <v>1</v>
      </c>
      <c r="F166" s="233" t="s">
        <v>185</v>
      </c>
      <c r="G166" s="230"/>
      <c r="H166" s="234">
        <v>67.05</v>
      </c>
      <c r="I166" s="250"/>
      <c r="J166" s="230"/>
      <c r="L166" s="100"/>
      <c r="M166" s="102"/>
      <c r="T166" s="103"/>
      <c r="AT166" s="101" t="s">
        <v>132</v>
      </c>
      <c r="AU166" s="101" t="s">
        <v>83</v>
      </c>
      <c r="AV166" s="12" t="s">
        <v>83</v>
      </c>
      <c r="AW166" s="12" t="s">
        <v>29</v>
      </c>
      <c r="AX166" s="12" t="s">
        <v>81</v>
      </c>
      <c r="AY166" s="101" t="s">
        <v>120</v>
      </c>
    </row>
    <row r="167" spans="2:65" s="1" customFormat="1" ht="16.5" customHeight="1" x14ac:dyDescent="0.2">
      <c r="B167" s="158"/>
      <c r="C167" s="223" t="s">
        <v>186</v>
      </c>
      <c r="D167" s="223" t="s">
        <v>122</v>
      </c>
      <c r="E167" s="224" t="s">
        <v>187</v>
      </c>
      <c r="F167" s="225" t="s">
        <v>188</v>
      </c>
      <c r="G167" s="226" t="s">
        <v>130</v>
      </c>
      <c r="H167" s="227">
        <v>11.175000000000001</v>
      </c>
      <c r="I167" s="254">
        <v>0</v>
      </c>
      <c r="J167" s="228">
        <f>ROUND(I167*H167,2)</f>
        <v>0</v>
      </c>
      <c r="K167" s="94"/>
      <c r="L167" s="27"/>
      <c r="M167" s="95" t="s">
        <v>1</v>
      </c>
      <c r="N167" s="81" t="s">
        <v>38</v>
      </c>
      <c r="O167" s="96">
        <v>0.19700000000000001</v>
      </c>
      <c r="P167" s="96">
        <f>O167*H167</f>
        <v>2.2014750000000003</v>
      </c>
      <c r="Q167" s="96">
        <v>0</v>
      </c>
      <c r="R167" s="96">
        <f>Q167*H167</f>
        <v>0</v>
      </c>
      <c r="S167" s="96">
        <v>0</v>
      </c>
      <c r="T167" s="97">
        <f>S167*H167</f>
        <v>0</v>
      </c>
      <c r="AR167" s="98" t="s">
        <v>126</v>
      </c>
      <c r="AT167" s="98" t="s">
        <v>122</v>
      </c>
      <c r="AU167" s="98" t="s">
        <v>83</v>
      </c>
      <c r="AY167" s="16" t="s">
        <v>120</v>
      </c>
      <c r="BE167" s="99">
        <f>IF(N167="základní",J167,0)</f>
        <v>0</v>
      </c>
      <c r="BF167" s="99">
        <f>IF(N167="snížená",J167,0)</f>
        <v>0</v>
      </c>
      <c r="BG167" s="99">
        <f>IF(N167="zákl. přenesená",J167,0)</f>
        <v>0</v>
      </c>
      <c r="BH167" s="99">
        <f>IF(N167="sníž. přenesená",J167,0)</f>
        <v>0</v>
      </c>
      <c r="BI167" s="99">
        <f>IF(N167="nulová",J167,0)</f>
        <v>0</v>
      </c>
      <c r="BJ167" s="16" t="s">
        <v>81</v>
      </c>
      <c r="BK167" s="99">
        <f>ROUND(I167*H167,2)</f>
        <v>0</v>
      </c>
      <c r="BL167" s="16" t="s">
        <v>126</v>
      </c>
      <c r="BM167" s="98" t="s">
        <v>189</v>
      </c>
    </row>
    <row r="168" spans="2:65" s="12" customFormat="1" x14ac:dyDescent="0.2">
      <c r="B168" s="229"/>
      <c r="C168" s="230"/>
      <c r="D168" s="231" t="s">
        <v>132</v>
      </c>
      <c r="E168" s="232" t="s">
        <v>1</v>
      </c>
      <c r="F168" s="233" t="s">
        <v>180</v>
      </c>
      <c r="G168" s="230"/>
      <c r="H168" s="234">
        <v>11.175000000000001</v>
      </c>
      <c r="I168" s="250"/>
      <c r="J168" s="230"/>
      <c r="L168" s="100"/>
      <c r="M168" s="102"/>
      <c r="T168" s="103"/>
      <c r="AT168" s="101" t="s">
        <v>132</v>
      </c>
      <c r="AU168" s="101" t="s">
        <v>83</v>
      </c>
      <c r="AV168" s="12" t="s">
        <v>83</v>
      </c>
      <c r="AW168" s="12" t="s">
        <v>29</v>
      </c>
      <c r="AX168" s="12" t="s">
        <v>81</v>
      </c>
      <c r="AY168" s="101" t="s">
        <v>120</v>
      </c>
    </row>
    <row r="169" spans="2:65" s="1" customFormat="1" ht="24.15" customHeight="1" x14ac:dyDescent="0.2">
      <c r="B169" s="158"/>
      <c r="C169" s="223" t="s">
        <v>190</v>
      </c>
      <c r="D169" s="223" t="s">
        <v>122</v>
      </c>
      <c r="E169" s="224" t="s">
        <v>191</v>
      </c>
      <c r="F169" s="225" t="s">
        <v>192</v>
      </c>
      <c r="G169" s="226" t="s">
        <v>193</v>
      </c>
      <c r="H169" s="227">
        <v>20.114999999999998</v>
      </c>
      <c r="I169" s="254">
        <v>0</v>
      </c>
      <c r="J169" s="228">
        <f>ROUND(I169*H169,2)</f>
        <v>0</v>
      </c>
      <c r="K169" s="94"/>
      <c r="L169" s="27"/>
      <c r="M169" s="95" t="s">
        <v>1</v>
      </c>
      <c r="N169" s="81" t="s">
        <v>38</v>
      </c>
      <c r="O169" s="96">
        <v>0</v>
      </c>
      <c r="P169" s="96">
        <f>O169*H169</f>
        <v>0</v>
      </c>
      <c r="Q169" s="96">
        <v>0</v>
      </c>
      <c r="R169" s="96">
        <f>Q169*H169</f>
        <v>0</v>
      </c>
      <c r="S169" s="96">
        <v>0</v>
      </c>
      <c r="T169" s="97">
        <f>S169*H169</f>
        <v>0</v>
      </c>
      <c r="AR169" s="98" t="s">
        <v>126</v>
      </c>
      <c r="AT169" s="98" t="s">
        <v>122</v>
      </c>
      <c r="AU169" s="98" t="s">
        <v>83</v>
      </c>
      <c r="AY169" s="16" t="s">
        <v>120</v>
      </c>
      <c r="BE169" s="99">
        <f>IF(N169="základní",J169,0)</f>
        <v>0</v>
      </c>
      <c r="BF169" s="99">
        <f>IF(N169="snížená",J169,0)</f>
        <v>0</v>
      </c>
      <c r="BG169" s="99">
        <f>IF(N169="zákl. přenesená",J169,0)</f>
        <v>0</v>
      </c>
      <c r="BH169" s="99">
        <f>IF(N169="sníž. přenesená",J169,0)</f>
        <v>0</v>
      </c>
      <c r="BI169" s="99">
        <f>IF(N169="nulová",J169,0)</f>
        <v>0</v>
      </c>
      <c r="BJ169" s="16" t="s">
        <v>81</v>
      </c>
      <c r="BK169" s="99">
        <f>ROUND(I169*H169,2)</f>
        <v>0</v>
      </c>
      <c r="BL169" s="16" t="s">
        <v>126</v>
      </c>
      <c r="BM169" s="98" t="s">
        <v>194</v>
      </c>
    </row>
    <row r="170" spans="2:65" s="12" customFormat="1" x14ac:dyDescent="0.2">
      <c r="B170" s="229"/>
      <c r="C170" s="230"/>
      <c r="D170" s="231" t="s">
        <v>132</v>
      </c>
      <c r="E170" s="232" t="s">
        <v>1</v>
      </c>
      <c r="F170" s="233" t="s">
        <v>195</v>
      </c>
      <c r="G170" s="230"/>
      <c r="H170" s="234">
        <v>20.114999999999998</v>
      </c>
      <c r="I170" s="250"/>
      <c r="J170" s="230"/>
      <c r="L170" s="100"/>
      <c r="M170" s="102"/>
      <c r="T170" s="103"/>
      <c r="AT170" s="101" t="s">
        <v>132</v>
      </c>
      <c r="AU170" s="101" t="s">
        <v>83</v>
      </c>
      <c r="AV170" s="12" t="s">
        <v>83</v>
      </c>
      <c r="AW170" s="12" t="s">
        <v>29</v>
      </c>
      <c r="AX170" s="12" t="s">
        <v>81</v>
      </c>
      <c r="AY170" s="101" t="s">
        <v>120</v>
      </c>
    </row>
    <row r="171" spans="2:65" s="1" customFormat="1" ht="16.5" customHeight="1" x14ac:dyDescent="0.2">
      <c r="B171" s="158"/>
      <c r="C171" s="223" t="s">
        <v>196</v>
      </c>
      <c r="D171" s="223" t="s">
        <v>122</v>
      </c>
      <c r="E171" s="224" t="s">
        <v>197</v>
      </c>
      <c r="F171" s="225" t="s">
        <v>198</v>
      </c>
      <c r="G171" s="226" t="s">
        <v>130</v>
      </c>
      <c r="H171" s="227">
        <v>11.175000000000001</v>
      </c>
      <c r="I171" s="254">
        <v>0</v>
      </c>
      <c r="J171" s="228">
        <f>ROUND(I171*H171,2)</f>
        <v>0</v>
      </c>
      <c r="K171" s="94"/>
      <c r="L171" s="27"/>
      <c r="M171" s="95" t="s">
        <v>1</v>
      </c>
      <c r="N171" s="81" t="s">
        <v>38</v>
      </c>
      <c r="O171" s="96">
        <v>8.9999999999999993E-3</v>
      </c>
      <c r="P171" s="96">
        <f>O171*H171</f>
        <v>0.100575</v>
      </c>
      <c r="Q171" s="96">
        <v>0</v>
      </c>
      <c r="R171" s="96">
        <f>Q171*H171</f>
        <v>0</v>
      </c>
      <c r="S171" s="96">
        <v>0</v>
      </c>
      <c r="T171" s="97">
        <f>S171*H171</f>
        <v>0</v>
      </c>
      <c r="AR171" s="98" t="s">
        <v>126</v>
      </c>
      <c r="AT171" s="98" t="s">
        <v>122</v>
      </c>
      <c r="AU171" s="98" t="s">
        <v>83</v>
      </c>
      <c r="AY171" s="16" t="s">
        <v>120</v>
      </c>
      <c r="BE171" s="99">
        <f>IF(N171="základní",J171,0)</f>
        <v>0</v>
      </c>
      <c r="BF171" s="99">
        <f>IF(N171="snížená",J171,0)</f>
        <v>0</v>
      </c>
      <c r="BG171" s="99">
        <f>IF(N171="zákl. přenesená",J171,0)</f>
        <v>0</v>
      </c>
      <c r="BH171" s="99">
        <f>IF(N171="sníž. přenesená",J171,0)</f>
        <v>0</v>
      </c>
      <c r="BI171" s="99">
        <f>IF(N171="nulová",J171,0)</f>
        <v>0</v>
      </c>
      <c r="BJ171" s="16" t="s">
        <v>81</v>
      </c>
      <c r="BK171" s="99">
        <f>ROUND(I171*H171,2)</f>
        <v>0</v>
      </c>
      <c r="BL171" s="16" t="s">
        <v>126</v>
      </c>
      <c r="BM171" s="98" t="s">
        <v>199</v>
      </c>
    </row>
    <row r="172" spans="2:65" s="12" customFormat="1" x14ac:dyDescent="0.2">
      <c r="B172" s="229"/>
      <c r="C172" s="230"/>
      <c r="D172" s="231" t="s">
        <v>132</v>
      </c>
      <c r="E172" s="232" t="s">
        <v>1</v>
      </c>
      <c r="F172" s="233" t="s">
        <v>180</v>
      </c>
      <c r="G172" s="230"/>
      <c r="H172" s="234">
        <v>11.175000000000001</v>
      </c>
      <c r="I172" s="250"/>
      <c r="J172" s="230"/>
      <c r="L172" s="100"/>
      <c r="M172" s="102"/>
      <c r="T172" s="103"/>
      <c r="AT172" s="101" t="s">
        <v>132</v>
      </c>
      <c r="AU172" s="101" t="s">
        <v>83</v>
      </c>
      <c r="AV172" s="12" t="s">
        <v>83</v>
      </c>
      <c r="AW172" s="12" t="s">
        <v>29</v>
      </c>
      <c r="AX172" s="12" t="s">
        <v>81</v>
      </c>
      <c r="AY172" s="101" t="s">
        <v>120</v>
      </c>
    </row>
    <row r="173" spans="2:65" s="1" customFormat="1" ht="16.5" customHeight="1" x14ac:dyDescent="0.2">
      <c r="B173" s="158"/>
      <c r="C173" s="223" t="s">
        <v>8</v>
      </c>
      <c r="D173" s="223" t="s">
        <v>122</v>
      </c>
      <c r="E173" s="224" t="s">
        <v>200</v>
      </c>
      <c r="F173" s="225" t="s">
        <v>201</v>
      </c>
      <c r="G173" s="226" t="s">
        <v>130</v>
      </c>
      <c r="H173" s="227">
        <v>54.81</v>
      </c>
      <c r="I173" s="254">
        <v>0</v>
      </c>
      <c r="J173" s="228">
        <f>ROUND(I173*H173,2)</f>
        <v>0</v>
      </c>
      <c r="K173" s="94"/>
      <c r="L173" s="27"/>
      <c r="M173" s="95" t="s">
        <v>1</v>
      </c>
      <c r="N173" s="81" t="s">
        <v>38</v>
      </c>
      <c r="O173" s="96">
        <v>0.32800000000000001</v>
      </c>
      <c r="P173" s="96">
        <f>O173*H173</f>
        <v>17.977680000000003</v>
      </c>
      <c r="Q173" s="96">
        <v>0</v>
      </c>
      <c r="R173" s="96">
        <f>Q173*H173</f>
        <v>0</v>
      </c>
      <c r="S173" s="96">
        <v>0</v>
      </c>
      <c r="T173" s="97">
        <f>S173*H173</f>
        <v>0</v>
      </c>
      <c r="AR173" s="98" t="s">
        <v>126</v>
      </c>
      <c r="AT173" s="98" t="s">
        <v>122</v>
      </c>
      <c r="AU173" s="98" t="s">
        <v>83</v>
      </c>
      <c r="AY173" s="16" t="s">
        <v>120</v>
      </c>
      <c r="BE173" s="99">
        <f>IF(N173="základní",J173,0)</f>
        <v>0</v>
      </c>
      <c r="BF173" s="99">
        <f>IF(N173="snížená",J173,0)</f>
        <v>0</v>
      </c>
      <c r="BG173" s="99">
        <f>IF(N173="zákl. přenesená",J173,0)</f>
        <v>0</v>
      </c>
      <c r="BH173" s="99">
        <f>IF(N173="sníž. přenesená",J173,0)</f>
        <v>0</v>
      </c>
      <c r="BI173" s="99">
        <f>IF(N173="nulová",J173,0)</f>
        <v>0</v>
      </c>
      <c r="BJ173" s="16" t="s">
        <v>81</v>
      </c>
      <c r="BK173" s="99">
        <f>ROUND(I173*H173,2)</f>
        <v>0</v>
      </c>
      <c r="BL173" s="16" t="s">
        <v>126</v>
      </c>
      <c r="BM173" s="98" t="s">
        <v>202</v>
      </c>
    </row>
    <row r="174" spans="2:65" s="12" customFormat="1" x14ac:dyDescent="0.2">
      <c r="B174" s="229"/>
      <c r="C174" s="230"/>
      <c r="D174" s="231" t="s">
        <v>132</v>
      </c>
      <c r="E174" s="232" t="s">
        <v>1</v>
      </c>
      <c r="F174" s="233" t="s">
        <v>203</v>
      </c>
      <c r="G174" s="230"/>
      <c r="H174" s="234">
        <v>54.81</v>
      </c>
      <c r="I174" s="250"/>
      <c r="J174" s="230"/>
      <c r="L174" s="100"/>
      <c r="M174" s="102"/>
      <c r="T174" s="103"/>
      <c r="AT174" s="101" t="s">
        <v>132</v>
      </c>
      <c r="AU174" s="101" t="s">
        <v>83</v>
      </c>
      <c r="AV174" s="12" t="s">
        <v>83</v>
      </c>
      <c r="AW174" s="12" t="s">
        <v>29</v>
      </c>
      <c r="AX174" s="12" t="s">
        <v>81</v>
      </c>
      <c r="AY174" s="101" t="s">
        <v>120</v>
      </c>
    </row>
    <row r="175" spans="2:65" s="1" customFormat="1" ht="16.5" customHeight="1" x14ac:dyDescent="0.2">
      <c r="B175" s="158"/>
      <c r="C175" s="223" t="s">
        <v>204</v>
      </c>
      <c r="D175" s="223" t="s">
        <v>122</v>
      </c>
      <c r="E175" s="224" t="s">
        <v>205</v>
      </c>
      <c r="F175" s="225" t="s">
        <v>206</v>
      </c>
      <c r="G175" s="226" t="s">
        <v>130</v>
      </c>
      <c r="H175" s="227">
        <v>7.45</v>
      </c>
      <c r="I175" s="254">
        <v>0</v>
      </c>
      <c r="J175" s="228">
        <f>ROUND(I175*H175,2)</f>
        <v>0</v>
      </c>
      <c r="K175" s="94"/>
      <c r="L175" s="27"/>
      <c r="M175" s="95" t="s">
        <v>1</v>
      </c>
      <c r="N175" s="81" t="s">
        <v>38</v>
      </c>
      <c r="O175" s="96">
        <v>1.7889999999999999</v>
      </c>
      <c r="P175" s="96">
        <f>O175*H175</f>
        <v>13.328049999999999</v>
      </c>
      <c r="Q175" s="96">
        <v>0</v>
      </c>
      <c r="R175" s="96">
        <f>Q175*H175</f>
        <v>0</v>
      </c>
      <c r="S175" s="96">
        <v>0</v>
      </c>
      <c r="T175" s="97">
        <f>S175*H175</f>
        <v>0</v>
      </c>
      <c r="AR175" s="98" t="s">
        <v>126</v>
      </c>
      <c r="AT175" s="98" t="s">
        <v>122</v>
      </c>
      <c r="AU175" s="98" t="s">
        <v>83</v>
      </c>
      <c r="AY175" s="16" t="s">
        <v>120</v>
      </c>
      <c r="BE175" s="99">
        <f>IF(N175="základní",J175,0)</f>
        <v>0</v>
      </c>
      <c r="BF175" s="99">
        <f>IF(N175="snížená",J175,0)</f>
        <v>0</v>
      </c>
      <c r="BG175" s="99">
        <f>IF(N175="zákl. přenesená",J175,0)</f>
        <v>0</v>
      </c>
      <c r="BH175" s="99">
        <f>IF(N175="sníž. přenesená",J175,0)</f>
        <v>0</v>
      </c>
      <c r="BI175" s="99">
        <f>IF(N175="nulová",J175,0)</f>
        <v>0</v>
      </c>
      <c r="BJ175" s="16" t="s">
        <v>81</v>
      </c>
      <c r="BK175" s="99">
        <f>ROUND(I175*H175,2)</f>
        <v>0</v>
      </c>
      <c r="BL175" s="16" t="s">
        <v>126</v>
      </c>
      <c r="BM175" s="98" t="s">
        <v>207</v>
      </c>
    </row>
    <row r="176" spans="2:65" s="12" customFormat="1" x14ac:dyDescent="0.2">
      <c r="B176" s="229"/>
      <c r="C176" s="230"/>
      <c r="D176" s="231" t="s">
        <v>132</v>
      </c>
      <c r="E176" s="232" t="s">
        <v>1</v>
      </c>
      <c r="F176" s="233" t="s">
        <v>208</v>
      </c>
      <c r="G176" s="230"/>
      <c r="H176" s="234">
        <v>7.45</v>
      </c>
      <c r="I176" s="250"/>
      <c r="J176" s="230"/>
      <c r="L176" s="100"/>
      <c r="M176" s="102"/>
      <c r="T176" s="103"/>
      <c r="AT176" s="101" t="s">
        <v>132</v>
      </c>
      <c r="AU176" s="101" t="s">
        <v>83</v>
      </c>
      <c r="AV176" s="12" t="s">
        <v>83</v>
      </c>
      <c r="AW176" s="12" t="s">
        <v>29</v>
      </c>
      <c r="AX176" s="12" t="s">
        <v>81</v>
      </c>
      <c r="AY176" s="101" t="s">
        <v>120</v>
      </c>
    </row>
    <row r="177" spans="2:65" s="1" customFormat="1" ht="16.5" customHeight="1" x14ac:dyDescent="0.2">
      <c r="B177" s="158"/>
      <c r="C177" s="223" t="s">
        <v>209</v>
      </c>
      <c r="D177" s="223" t="s">
        <v>122</v>
      </c>
      <c r="E177" s="224" t="s">
        <v>210</v>
      </c>
      <c r="F177" s="225" t="s">
        <v>211</v>
      </c>
      <c r="G177" s="226" t="s">
        <v>130</v>
      </c>
      <c r="H177" s="227">
        <v>7.45</v>
      </c>
      <c r="I177" s="254">
        <v>0</v>
      </c>
      <c r="J177" s="228">
        <f>ROUND(I177*H177,2)</f>
        <v>0</v>
      </c>
      <c r="K177" s="94"/>
      <c r="L177" s="27"/>
      <c r="M177" s="95" t="s">
        <v>1</v>
      </c>
      <c r="N177" s="81" t="s">
        <v>38</v>
      </c>
      <c r="O177" s="96">
        <v>0.85199999999999998</v>
      </c>
      <c r="P177" s="96">
        <f>O177*H177</f>
        <v>6.3474000000000004</v>
      </c>
      <c r="Q177" s="96">
        <v>0</v>
      </c>
      <c r="R177" s="96">
        <f>Q177*H177</f>
        <v>0</v>
      </c>
      <c r="S177" s="96">
        <v>0</v>
      </c>
      <c r="T177" s="97">
        <f>S177*H177</f>
        <v>0</v>
      </c>
      <c r="AR177" s="98" t="s">
        <v>126</v>
      </c>
      <c r="AT177" s="98" t="s">
        <v>122</v>
      </c>
      <c r="AU177" s="98" t="s">
        <v>83</v>
      </c>
      <c r="AY177" s="16" t="s">
        <v>120</v>
      </c>
      <c r="BE177" s="99">
        <f>IF(N177="základní",J177,0)</f>
        <v>0</v>
      </c>
      <c r="BF177" s="99">
        <f>IF(N177="snížená",J177,0)</f>
        <v>0</v>
      </c>
      <c r="BG177" s="99">
        <f>IF(N177="zákl. přenesená",J177,0)</f>
        <v>0</v>
      </c>
      <c r="BH177" s="99">
        <f>IF(N177="sníž. přenesená",J177,0)</f>
        <v>0</v>
      </c>
      <c r="BI177" s="99">
        <f>IF(N177="nulová",J177,0)</f>
        <v>0</v>
      </c>
      <c r="BJ177" s="16" t="s">
        <v>81</v>
      </c>
      <c r="BK177" s="99">
        <f>ROUND(I177*H177,2)</f>
        <v>0</v>
      </c>
      <c r="BL177" s="16" t="s">
        <v>126</v>
      </c>
      <c r="BM177" s="98" t="s">
        <v>212</v>
      </c>
    </row>
    <row r="178" spans="2:65" s="11" customFormat="1" ht="22.75" customHeight="1" x14ac:dyDescent="0.25">
      <c r="B178" s="216"/>
      <c r="C178" s="217"/>
      <c r="D178" s="218" t="s">
        <v>72</v>
      </c>
      <c r="E178" s="221" t="s">
        <v>126</v>
      </c>
      <c r="F178" s="221" t="s">
        <v>213</v>
      </c>
      <c r="G178" s="217"/>
      <c r="H178" s="217"/>
      <c r="I178" s="252"/>
      <c r="J178" s="222">
        <f>BK178</f>
        <v>0</v>
      </c>
      <c r="L178" s="87"/>
      <c r="M178" s="89"/>
      <c r="P178" s="90">
        <f>SUM(P179:P182)</f>
        <v>14.717475</v>
      </c>
      <c r="R178" s="90">
        <f>SUM(R179:R182)</f>
        <v>0</v>
      </c>
      <c r="T178" s="91">
        <f>SUM(T179:T182)</f>
        <v>0</v>
      </c>
      <c r="AR178" s="88" t="s">
        <v>81</v>
      </c>
      <c r="AT178" s="92" t="s">
        <v>72</v>
      </c>
      <c r="AU178" s="92" t="s">
        <v>81</v>
      </c>
      <c r="AY178" s="88" t="s">
        <v>120</v>
      </c>
      <c r="BK178" s="93">
        <f>SUM(BK179:BK182)</f>
        <v>0</v>
      </c>
    </row>
    <row r="179" spans="2:65" s="1" customFormat="1" ht="16.5" customHeight="1" x14ac:dyDescent="0.2">
      <c r="B179" s="158"/>
      <c r="C179" s="223" t="s">
        <v>214</v>
      </c>
      <c r="D179" s="223" t="s">
        <v>122</v>
      </c>
      <c r="E179" s="224" t="s">
        <v>215</v>
      </c>
      <c r="F179" s="225" t="s">
        <v>216</v>
      </c>
      <c r="G179" s="226" t="s">
        <v>130</v>
      </c>
      <c r="H179" s="227">
        <v>11.175000000000001</v>
      </c>
      <c r="I179" s="254">
        <v>0</v>
      </c>
      <c r="J179" s="228">
        <f>ROUND(I179*H179,2)</f>
        <v>0</v>
      </c>
      <c r="K179" s="94"/>
      <c r="L179" s="27"/>
      <c r="M179" s="95" t="s">
        <v>1</v>
      </c>
      <c r="N179" s="81" t="s">
        <v>38</v>
      </c>
      <c r="O179" s="96">
        <v>1.3169999999999999</v>
      </c>
      <c r="P179" s="96">
        <f>O179*H179</f>
        <v>14.717475</v>
      </c>
      <c r="Q179" s="96">
        <v>0</v>
      </c>
      <c r="R179" s="96">
        <f>Q179*H179</f>
        <v>0</v>
      </c>
      <c r="S179" s="96">
        <v>0</v>
      </c>
      <c r="T179" s="97">
        <f>S179*H179</f>
        <v>0</v>
      </c>
      <c r="AR179" s="98" t="s">
        <v>126</v>
      </c>
      <c r="AT179" s="98" t="s">
        <v>122</v>
      </c>
      <c r="AU179" s="98" t="s">
        <v>83</v>
      </c>
      <c r="AY179" s="16" t="s">
        <v>120</v>
      </c>
      <c r="BE179" s="99">
        <f>IF(N179="základní",J179,0)</f>
        <v>0</v>
      </c>
      <c r="BF179" s="99">
        <f>IF(N179="snížená",J179,0)</f>
        <v>0</v>
      </c>
      <c r="BG179" s="99">
        <f>IF(N179="zákl. přenesená",J179,0)</f>
        <v>0</v>
      </c>
      <c r="BH179" s="99">
        <f>IF(N179="sníž. přenesená",J179,0)</f>
        <v>0</v>
      </c>
      <c r="BI179" s="99">
        <f>IF(N179="nulová",J179,0)</f>
        <v>0</v>
      </c>
      <c r="BJ179" s="16" t="s">
        <v>81</v>
      </c>
      <c r="BK179" s="99">
        <f>ROUND(I179*H179,2)</f>
        <v>0</v>
      </c>
      <c r="BL179" s="16" t="s">
        <v>126</v>
      </c>
      <c r="BM179" s="98" t="s">
        <v>217</v>
      </c>
    </row>
    <row r="180" spans="2:65" s="12" customFormat="1" x14ac:dyDescent="0.2">
      <c r="B180" s="229"/>
      <c r="C180" s="230"/>
      <c r="D180" s="231" t="s">
        <v>132</v>
      </c>
      <c r="E180" s="232" t="s">
        <v>1</v>
      </c>
      <c r="F180" s="233" t="s">
        <v>218</v>
      </c>
      <c r="G180" s="230"/>
      <c r="H180" s="234">
        <v>10.275</v>
      </c>
      <c r="I180" s="250"/>
      <c r="J180" s="230"/>
      <c r="L180" s="100"/>
      <c r="M180" s="102"/>
      <c r="T180" s="103"/>
      <c r="AT180" s="101" t="s">
        <v>132</v>
      </c>
      <c r="AU180" s="101" t="s">
        <v>83</v>
      </c>
      <c r="AV180" s="12" t="s">
        <v>83</v>
      </c>
      <c r="AW180" s="12" t="s">
        <v>29</v>
      </c>
      <c r="AX180" s="12" t="s">
        <v>73</v>
      </c>
      <c r="AY180" s="101" t="s">
        <v>120</v>
      </c>
    </row>
    <row r="181" spans="2:65" s="12" customFormat="1" x14ac:dyDescent="0.2">
      <c r="B181" s="229"/>
      <c r="C181" s="230"/>
      <c r="D181" s="231" t="s">
        <v>132</v>
      </c>
      <c r="E181" s="232" t="s">
        <v>1</v>
      </c>
      <c r="F181" s="233" t="s">
        <v>219</v>
      </c>
      <c r="G181" s="230"/>
      <c r="H181" s="234">
        <v>0.9</v>
      </c>
      <c r="I181" s="250"/>
      <c r="J181" s="230"/>
      <c r="L181" s="100"/>
      <c r="M181" s="102"/>
      <c r="T181" s="103"/>
      <c r="AT181" s="101" t="s">
        <v>132</v>
      </c>
      <c r="AU181" s="101" t="s">
        <v>83</v>
      </c>
      <c r="AV181" s="12" t="s">
        <v>83</v>
      </c>
      <c r="AW181" s="12" t="s">
        <v>29</v>
      </c>
      <c r="AX181" s="12" t="s">
        <v>73</v>
      </c>
      <c r="AY181" s="101" t="s">
        <v>120</v>
      </c>
    </row>
    <row r="182" spans="2:65" s="13" customFormat="1" x14ac:dyDescent="0.2">
      <c r="B182" s="235"/>
      <c r="C182" s="236"/>
      <c r="D182" s="231" t="s">
        <v>132</v>
      </c>
      <c r="E182" s="237" t="s">
        <v>1</v>
      </c>
      <c r="F182" s="238" t="s">
        <v>135</v>
      </c>
      <c r="G182" s="236"/>
      <c r="H182" s="239">
        <v>11.175000000000001</v>
      </c>
      <c r="I182" s="251"/>
      <c r="J182" s="236"/>
      <c r="L182" s="104"/>
      <c r="M182" s="106"/>
      <c r="T182" s="107"/>
      <c r="AT182" s="105" t="s">
        <v>132</v>
      </c>
      <c r="AU182" s="105" t="s">
        <v>83</v>
      </c>
      <c r="AV182" s="13" t="s">
        <v>126</v>
      </c>
      <c r="AW182" s="13" t="s">
        <v>29</v>
      </c>
      <c r="AX182" s="13" t="s">
        <v>81</v>
      </c>
      <c r="AY182" s="105" t="s">
        <v>120</v>
      </c>
    </row>
    <row r="183" spans="2:65" s="11" customFormat="1" ht="22.75" customHeight="1" x14ac:dyDescent="0.25">
      <c r="B183" s="216"/>
      <c r="C183" s="217"/>
      <c r="D183" s="218" t="s">
        <v>72</v>
      </c>
      <c r="E183" s="221" t="s">
        <v>151</v>
      </c>
      <c r="F183" s="221" t="s">
        <v>220</v>
      </c>
      <c r="G183" s="217"/>
      <c r="H183" s="217"/>
      <c r="I183" s="252"/>
      <c r="J183" s="222">
        <f>BK183</f>
        <v>0</v>
      </c>
      <c r="L183" s="87"/>
      <c r="M183" s="89"/>
      <c r="P183" s="90">
        <f>SUM(P184:P195)</f>
        <v>15.443000000000001</v>
      </c>
      <c r="R183" s="90">
        <f>SUM(R184:R195)</f>
        <v>16.764939999999999</v>
      </c>
      <c r="T183" s="91">
        <f>SUM(T184:T195)</f>
        <v>0</v>
      </c>
      <c r="AR183" s="88" t="s">
        <v>81</v>
      </c>
      <c r="AT183" s="92" t="s">
        <v>72</v>
      </c>
      <c r="AU183" s="92" t="s">
        <v>81</v>
      </c>
      <c r="AY183" s="88" t="s">
        <v>120</v>
      </c>
      <c r="BK183" s="93">
        <f>SUM(BK184:BK195)</f>
        <v>0</v>
      </c>
    </row>
    <row r="184" spans="2:65" s="1" customFormat="1" ht="16.5" customHeight="1" x14ac:dyDescent="0.2">
      <c r="B184" s="158"/>
      <c r="C184" s="223" t="s">
        <v>221</v>
      </c>
      <c r="D184" s="223" t="s">
        <v>122</v>
      </c>
      <c r="E184" s="224" t="s">
        <v>222</v>
      </c>
      <c r="F184" s="225" t="s">
        <v>223</v>
      </c>
      <c r="G184" s="226" t="s">
        <v>158</v>
      </c>
      <c r="H184" s="227">
        <v>39</v>
      </c>
      <c r="I184" s="254">
        <v>0</v>
      </c>
      <c r="J184" s="228">
        <f>ROUND(I184*H184,2)</f>
        <v>0</v>
      </c>
      <c r="K184" s="94"/>
      <c r="L184" s="27"/>
      <c r="M184" s="95" t="s">
        <v>1</v>
      </c>
      <c r="N184" s="81" t="s">
        <v>38</v>
      </c>
      <c r="O184" s="96">
        <v>9.7000000000000003E-2</v>
      </c>
      <c r="P184" s="96">
        <f>O184*H184</f>
        <v>3.7829999999999999</v>
      </c>
      <c r="Q184" s="96">
        <v>0.29160000000000003</v>
      </c>
      <c r="R184" s="96">
        <f>Q184*H184</f>
        <v>11.372400000000001</v>
      </c>
      <c r="S184" s="96">
        <v>0</v>
      </c>
      <c r="T184" s="97">
        <f>S184*H184</f>
        <v>0</v>
      </c>
      <c r="AR184" s="98" t="s">
        <v>126</v>
      </c>
      <c r="AT184" s="98" t="s">
        <v>122</v>
      </c>
      <c r="AU184" s="98" t="s">
        <v>83</v>
      </c>
      <c r="AY184" s="16" t="s">
        <v>120</v>
      </c>
      <c r="BE184" s="99">
        <f>IF(N184="základní",J184,0)</f>
        <v>0</v>
      </c>
      <c r="BF184" s="99">
        <f>IF(N184="snížená",J184,0)</f>
        <v>0</v>
      </c>
      <c r="BG184" s="99">
        <f>IF(N184="zákl. přenesená",J184,0)</f>
        <v>0</v>
      </c>
      <c r="BH184" s="99">
        <f>IF(N184="sníž. přenesená",J184,0)</f>
        <v>0</v>
      </c>
      <c r="BI184" s="99">
        <f>IF(N184="nulová",J184,0)</f>
        <v>0</v>
      </c>
      <c r="BJ184" s="16" t="s">
        <v>81</v>
      </c>
      <c r="BK184" s="99">
        <f>ROUND(I184*H184,2)</f>
        <v>0</v>
      </c>
      <c r="BL184" s="16" t="s">
        <v>126</v>
      </c>
      <c r="BM184" s="98" t="s">
        <v>224</v>
      </c>
    </row>
    <row r="185" spans="2:65" s="12" customFormat="1" x14ac:dyDescent="0.2">
      <c r="B185" s="229"/>
      <c r="C185" s="230"/>
      <c r="D185" s="231" t="s">
        <v>132</v>
      </c>
      <c r="E185" s="232" t="s">
        <v>1</v>
      </c>
      <c r="F185" s="233" t="s">
        <v>225</v>
      </c>
      <c r="G185" s="230"/>
      <c r="H185" s="234">
        <v>19</v>
      </c>
      <c r="I185" s="250"/>
      <c r="J185" s="230"/>
      <c r="L185" s="100"/>
      <c r="M185" s="102"/>
      <c r="T185" s="103"/>
      <c r="AT185" s="101" t="s">
        <v>132</v>
      </c>
      <c r="AU185" s="101" t="s">
        <v>83</v>
      </c>
      <c r="AV185" s="12" t="s">
        <v>83</v>
      </c>
      <c r="AW185" s="12" t="s">
        <v>29</v>
      </c>
      <c r="AX185" s="12" t="s">
        <v>73</v>
      </c>
      <c r="AY185" s="101" t="s">
        <v>120</v>
      </c>
    </row>
    <row r="186" spans="2:65" s="14" customFormat="1" x14ac:dyDescent="0.2">
      <c r="B186" s="240"/>
      <c r="C186" s="241"/>
      <c r="D186" s="231" t="s">
        <v>132</v>
      </c>
      <c r="E186" s="242" t="s">
        <v>1</v>
      </c>
      <c r="F186" s="243" t="s">
        <v>226</v>
      </c>
      <c r="G186" s="241"/>
      <c r="H186" s="242" t="s">
        <v>1</v>
      </c>
      <c r="I186" s="253"/>
      <c r="J186" s="241"/>
      <c r="L186" s="108"/>
      <c r="M186" s="110"/>
      <c r="T186" s="111"/>
      <c r="AT186" s="109" t="s">
        <v>132</v>
      </c>
      <c r="AU186" s="109" t="s">
        <v>83</v>
      </c>
      <c r="AV186" s="14" t="s">
        <v>81</v>
      </c>
      <c r="AW186" s="14" t="s">
        <v>29</v>
      </c>
      <c r="AX186" s="14" t="s">
        <v>73</v>
      </c>
      <c r="AY186" s="109" t="s">
        <v>120</v>
      </c>
    </row>
    <row r="187" spans="2:65" s="12" customFormat="1" x14ac:dyDescent="0.2">
      <c r="B187" s="229"/>
      <c r="C187" s="230"/>
      <c r="D187" s="231" t="s">
        <v>132</v>
      </c>
      <c r="E187" s="232" t="s">
        <v>1</v>
      </c>
      <c r="F187" s="233" t="s">
        <v>227</v>
      </c>
      <c r="G187" s="230"/>
      <c r="H187" s="234">
        <v>17</v>
      </c>
      <c r="I187" s="250"/>
      <c r="J187" s="230"/>
      <c r="L187" s="100"/>
      <c r="M187" s="102"/>
      <c r="T187" s="103"/>
      <c r="AT187" s="101" t="s">
        <v>132</v>
      </c>
      <c r="AU187" s="101" t="s">
        <v>83</v>
      </c>
      <c r="AV187" s="12" t="s">
        <v>83</v>
      </c>
      <c r="AW187" s="12" t="s">
        <v>29</v>
      </c>
      <c r="AX187" s="12" t="s">
        <v>73</v>
      </c>
      <c r="AY187" s="101" t="s">
        <v>120</v>
      </c>
    </row>
    <row r="188" spans="2:65" s="12" customFormat="1" x14ac:dyDescent="0.2">
      <c r="B188" s="229"/>
      <c r="C188" s="230"/>
      <c r="D188" s="231" t="s">
        <v>132</v>
      </c>
      <c r="E188" s="232" t="s">
        <v>1</v>
      </c>
      <c r="F188" s="233" t="s">
        <v>228</v>
      </c>
      <c r="G188" s="230"/>
      <c r="H188" s="234">
        <v>3</v>
      </c>
      <c r="I188" s="250"/>
      <c r="J188" s="230"/>
      <c r="L188" s="100"/>
      <c r="M188" s="102"/>
      <c r="T188" s="103"/>
      <c r="AT188" s="101" t="s">
        <v>132</v>
      </c>
      <c r="AU188" s="101" t="s">
        <v>83</v>
      </c>
      <c r="AV188" s="12" t="s">
        <v>83</v>
      </c>
      <c r="AW188" s="12" t="s">
        <v>29</v>
      </c>
      <c r="AX188" s="12" t="s">
        <v>73</v>
      </c>
      <c r="AY188" s="101" t="s">
        <v>120</v>
      </c>
    </row>
    <row r="189" spans="2:65" s="13" customFormat="1" x14ac:dyDescent="0.2">
      <c r="B189" s="235"/>
      <c r="C189" s="236"/>
      <c r="D189" s="231" t="s">
        <v>132</v>
      </c>
      <c r="E189" s="237" t="s">
        <v>1</v>
      </c>
      <c r="F189" s="238" t="s">
        <v>135</v>
      </c>
      <c r="G189" s="236"/>
      <c r="H189" s="239">
        <v>39</v>
      </c>
      <c r="I189" s="251"/>
      <c r="J189" s="236"/>
      <c r="L189" s="104"/>
      <c r="M189" s="106"/>
      <c r="T189" s="107"/>
      <c r="AT189" s="105" t="s">
        <v>132</v>
      </c>
      <c r="AU189" s="105" t="s">
        <v>83</v>
      </c>
      <c r="AV189" s="13" t="s">
        <v>126</v>
      </c>
      <c r="AW189" s="13" t="s">
        <v>29</v>
      </c>
      <c r="AX189" s="13" t="s">
        <v>81</v>
      </c>
      <c r="AY189" s="105" t="s">
        <v>120</v>
      </c>
    </row>
    <row r="190" spans="2:65" s="1" customFormat="1" ht="21.75" customHeight="1" x14ac:dyDescent="0.2">
      <c r="B190" s="158"/>
      <c r="C190" s="223" t="s">
        <v>229</v>
      </c>
      <c r="D190" s="223" t="s">
        <v>122</v>
      </c>
      <c r="E190" s="224" t="s">
        <v>230</v>
      </c>
      <c r="F190" s="225" t="s">
        <v>231</v>
      </c>
      <c r="G190" s="226" t="s">
        <v>158</v>
      </c>
      <c r="H190" s="227">
        <v>19</v>
      </c>
      <c r="I190" s="254">
        <v>0</v>
      </c>
      <c r="J190" s="228">
        <f>ROUND(I190*H190,2)</f>
        <v>0</v>
      </c>
      <c r="K190" s="94"/>
      <c r="L190" s="27"/>
      <c r="M190" s="95" t="s">
        <v>1</v>
      </c>
      <c r="N190" s="81" t="s">
        <v>38</v>
      </c>
      <c r="O190" s="96">
        <v>0.19</v>
      </c>
      <c r="P190" s="96">
        <f>O190*H190</f>
        <v>3.61</v>
      </c>
      <c r="Q190" s="96">
        <v>0.12966</v>
      </c>
      <c r="R190" s="96">
        <f>Q190*H190</f>
        <v>2.4635400000000001</v>
      </c>
      <c r="S190" s="96">
        <v>0</v>
      </c>
      <c r="T190" s="97">
        <f>S190*H190</f>
        <v>0</v>
      </c>
      <c r="AR190" s="98" t="s">
        <v>126</v>
      </c>
      <c r="AT190" s="98" t="s">
        <v>122</v>
      </c>
      <c r="AU190" s="98" t="s">
        <v>83</v>
      </c>
      <c r="AY190" s="16" t="s">
        <v>120</v>
      </c>
      <c r="BE190" s="99">
        <f>IF(N190="základní",J190,0)</f>
        <v>0</v>
      </c>
      <c r="BF190" s="99">
        <f>IF(N190="snížená",J190,0)</f>
        <v>0</v>
      </c>
      <c r="BG190" s="99">
        <f>IF(N190="zákl. přenesená",J190,0)</f>
        <v>0</v>
      </c>
      <c r="BH190" s="99">
        <f>IF(N190="sníž. přenesená",J190,0)</f>
        <v>0</v>
      </c>
      <c r="BI190" s="99">
        <f>IF(N190="nulová",J190,0)</f>
        <v>0</v>
      </c>
      <c r="BJ190" s="16" t="s">
        <v>81</v>
      </c>
      <c r="BK190" s="99">
        <f>ROUND(I190*H190,2)</f>
        <v>0</v>
      </c>
      <c r="BL190" s="16" t="s">
        <v>126</v>
      </c>
      <c r="BM190" s="98" t="s">
        <v>232</v>
      </c>
    </row>
    <row r="191" spans="2:65" s="12" customFormat="1" x14ac:dyDescent="0.2">
      <c r="B191" s="229"/>
      <c r="C191" s="230"/>
      <c r="D191" s="231" t="s">
        <v>132</v>
      </c>
      <c r="E191" s="232" t="s">
        <v>1</v>
      </c>
      <c r="F191" s="233" t="s">
        <v>225</v>
      </c>
      <c r="G191" s="230"/>
      <c r="H191" s="234">
        <v>19</v>
      </c>
      <c r="I191" s="250"/>
      <c r="J191" s="230"/>
      <c r="L191" s="100"/>
      <c r="M191" s="102"/>
      <c r="T191" s="103"/>
      <c r="AT191" s="101" t="s">
        <v>132</v>
      </c>
      <c r="AU191" s="101" t="s">
        <v>83</v>
      </c>
      <c r="AV191" s="12" t="s">
        <v>83</v>
      </c>
      <c r="AW191" s="12" t="s">
        <v>29</v>
      </c>
      <c r="AX191" s="12" t="s">
        <v>81</v>
      </c>
      <c r="AY191" s="101" t="s">
        <v>120</v>
      </c>
    </row>
    <row r="192" spans="2:65" s="1" customFormat="1" ht="16.5" customHeight="1" x14ac:dyDescent="0.2">
      <c r="B192" s="158"/>
      <c r="C192" s="223" t="s">
        <v>7</v>
      </c>
      <c r="D192" s="223" t="s">
        <v>122</v>
      </c>
      <c r="E192" s="224" t="s">
        <v>233</v>
      </c>
      <c r="F192" s="225" t="s">
        <v>234</v>
      </c>
      <c r="G192" s="226" t="s">
        <v>158</v>
      </c>
      <c r="H192" s="227">
        <v>10</v>
      </c>
      <c r="I192" s="254">
        <v>0</v>
      </c>
      <c r="J192" s="228">
        <f>ROUND(I192*H192,2)</f>
        <v>0</v>
      </c>
      <c r="K192" s="94"/>
      <c r="L192" s="27"/>
      <c r="M192" s="95" t="s">
        <v>1</v>
      </c>
      <c r="N192" s="81" t="s">
        <v>38</v>
      </c>
      <c r="O192" s="96">
        <v>0.80500000000000005</v>
      </c>
      <c r="P192" s="96">
        <f>O192*H192</f>
        <v>8.0500000000000007</v>
      </c>
      <c r="Q192" s="96">
        <v>0.11162</v>
      </c>
      <c r="R192" s="96">
        <f>Q192*H192</f>
        <v>1.1162000000000001</v>
      </c>
      <c r="S192" s="96">
        <v>0</v>
      </c>
      <c r="T192" s="97">
        <f>S192*H192</f>
        <v>0</v>
      </c>
      <c r="AR192" s="98" t="s">
        <v>126</v>
      </c>
      <c r="AT192" s="98" t="s">
        <v>122</v>
      </c>
      <c r="AU192" s="98" t="s">
        <v>83</v>
      </c>
      <c r="AY192" s="16" t="s">
        <v>120</v>
      </c>
      <c r="BE192" s="99">
        <f>IF(N192="základní",J192,0)</f>
        <v>0</v>
      </c>
      <c r="BF192" s="99">
        <f>IF(N192="snížená",J192,0)</f>
        <v>0</v>
      </c>
      <c r="BG192" s="99">
        <f>IF(N192="zákl. přenesená",J192,0)</f>
        <v>0</v>
      </c>
      <c r="BH192" s="99">
        <f>IF(N192="sníž. přenesená",J192,0)</f>
        <v>0</v>
      </c>
      <c r="BI192" s="99">
        <f>IF(N192="nulová",J192,0)</f>
        <v>0</v>
      </c>
      <c r="BJ192" s="16" t="s">
        <v>81</v>
      </c>
      <c r="BK192" s="99">
        <f>ROUND(I192*H192,2)</f>
        <v>0</v>
      </c>
      <c r="BL192" s="16" t="s">
        <v>126</v>
      </c>
      <c r="BM192" s="98" t="s">
        <v>235</v>
      </c>
    </row>
    <row r="193" spans="2:65" s="12" customFormat="1" x14ac:dyDescent="0.2">
      <c r="B193" s="229"/>
      <c r="C193" s="230"/>
      <c r="D193" s="231" t="s">
        <v>132</v>
      </c>
      <c r="E193" s="232" t="s">
        <v>1</v>
      </c>
      <c r="F193" s="233" t="s">
        <v>236</v>
      </c>
      <c r="G193" s="230"/>
      <c r="H193" s="234">
        <v>10</v>
      </c>
      <c r="I193" s="250"/>
      <c r="J193" s="230"/>
      <c r="L193" s="100"/>
      <c r="M193" s="102"/>
      <c r="T193" s="103"/>
      <c r="AT193" s="101" t="s">
        <v>132</v>
      </c>
      <c r="AU193" s="101" t="s">
        <v>83</v>
      </c>
      <c r="AV193" s="12" t="s">
        <v>83</v>
      </c>
      <c r="AW193" s="12" t="s">
        <v>29</v>
      </c>
      <c r="AX193" s="12" t="s">
        <v>81</v>
      </c>
      <c r="AY193" s="101" t="s">
        <v>120</v>
      </c>
    </row>
    <row r="194" spans="2:65" s="1" customFormat="1" ht="24.15" customHeight="1" x14ac:dyDescent="0.2">
      <c r="B194" s="158"/>
      <c r="C194" s="244" t="s">
        <v>237</v>
      </c>
      <c r="D194" s="244" t="s">
        <v>238</v>
      </c>
      <c r="E194" s="245" t="s">
        <v>239</v>
      </c>
      <c r="F194" s="246" t="s">
        <v>240</v>
      </c>
      <c r="G194" s="247" t="s">
        <v>158</v>
      </c>
      <c r="H194" s="248">
        <v>10.3</v>
      </c>
      <c r="I194" s="255">
        <v>0</v>
      </c>
      <c r="J194" s="249">
        <f>ROUND(I194*H194,2)</f>
        <v>0</v>
      </c>
      <c r="K194" s="112"/>
      <c r="L194" s="113"/>
      <c r="M194" s="114" t="s">
        <v>1</v>
      </c>
      <c r="N194" s="115" t="s">
        <v>38</v>
      </c>
      <c r="O194" s="96">
        <v>0</v>
      </c>
      <c r="P194" s="96">
        <f>O194*H194</f>
        <v>0</v>
      </c>
      <c r="Q194" s="96">
        <v>0.17599999999999999</v>
      </c>
      <c r="R194" s="96">
        <f>Q194*H194</f>
        <v>1.8128</v>
      </c>
      <c r="S194" s="96">
        <v>0</v>
      </c>
      <c r="T194" s="97">
        <f>S194*H194</f>
        <v>0</v>
      </c>
      <c r="AR194" s="98" t="s">
        <v>168</v>
      </c>
      <c r="AT194" s="98" t="s">
        <v>238</v>
      </c>
      <c r="AU194" s="98" t="s">
        <v>83</v>
      </c>
      <c r="AY194" s="16" t="s">
        <v>120</v>
      </c>
      <c r="BE194" s="99">
        <f>IF(N194="základní",J194,0)</f>
        <v>0</v>
      </c>
      <c r="BF194" s="99">
        <f>IF(N194="snížená",J194,0)</f>
        <v>0</v>
      </c>
      <c r="BG194" s="99">
        <f>IF(N194="zákl. přenesená",J194,0)</f>
        <v>0</v>
      </c>
      <c r="BH194" s="99">
        <f>IF(N194="sníž. přenesená",J194,0)</f>
        <v>0</v>
      </c>
      <c r="BI194" s="99">
        <f>IF(N194="nulová",J194,0)</f>
        <v>0</v>
      </c>
      <c r="BJ194" s="16" t="s">
        <v>81</v>
      </c>
      <c r="BK194" s="99">
        <f>ROUND(I194*H194,2)</f>
        <v>0</v>
      </c>
      <c r="BL194" s="16" t="s">
        <v>126</v>
      </c>
      <c r="BM194" s="98" t="s">
        <v>241</v>
      </c>
    </row>
    <row r="195" spans="2:65" s="12" customFormat="1" x14ac:dyDescent="0.2">
      <c r="B195" s="229"/>
      <c r="C195" s="230"/>
      <c r="D195" s="231" t="s">
        <v>132</v>
      </c>
      <c r="E195" s="230"/>
      <c r="F195" s="233" t="s">
        <v>242</v>
      </c>
      <c r="G195" s="230"/>
      <c r="H195" s="234">
        <v>10.3</v>
      </c>
      <c r="I195" s="250"/>
      <c r="J195" s="230"/>
      <c r="L195" s="100"/>
      <c r="M195" s="102"/>
      <c r="T195" s="103"/>
      <c r="AT195" s="101" t="s">
        <v>132</v>
      </c>
      <c r="AU195" s="101" t="s">
        <v>83</v>
      </c>
      <c r="AV195" s="12" t="s">
        <v>83</v>
      </c>
      <c r="AW195" s="12" t="s">
        <v>3</v>
      </c>
      <c r="AX195" s="12" t="s">
        <v>81</v>
      </c>
      <c r="AY195" s="101" t="s">
        <v>120</v>
      </c>
    </row>
    <row r="196" spans="2:65" s="11" customFormat="1" ht="22.75" customHeight="1" x14ac:dyDescent="0.25">
      <c r="B196" s="216"/>
      <c r="C196" s="217"/>
      <c r="D196" s="218" t="s">
        <v>72</v>
      </c>
      <c r="E196" s="221" t="s">
        <v>168</v>
      </c>
      <c r="F196" s="221" t="s">
        <v>243</v>
      </c>
      <c r="G196" s="217"/>
      <c r="H196" s="217"/>
      <c r="I196" s="252"/>
      <c r="J196" s="222">
        <f>BK196</f>
        <v>0</v>
      </c>
      <c r="L196" s="87"/>
      <c r="M196" s="89"/>
      <c r="P196" s="90">
        <f>SUM(P197:P198)</f>
        <v>9.1120000000000001</v>
      </c>
      <c r="R196" s="90">
        <f>SUM(R197:R198)</f>
        <v>3.2240000000000005E-2</v>
      </c>
      <c r="T196" s="91">
        <f>SUM(T197:T198)</f>
        <v>0</v>
      </c>
      <c r="AR196" s="88" t="s">
        <v>81</v>
      </c>
      <c r="AT196" s="92" t="s">
        <v>72</v>
      </c>
      <c r="AU196" s="92" t="s">
        <v>81</v>
      </c>
      <c r="AY196" s="88" t="s">
        <v>120</v>
      </c>
      <c r="BK196" s="93">
        <f>SUM(BK197:BK198)</f>
        <v>0</v>
      </c>
    </row>
    <row r="197" spans="2:65" s="1" customFormat="1" ht="16.5" customHeight="1" x14ac:dyDescent="0.2">
      <c r="B197" s="158"/>
      <c r="C197" s="223" t="s">
        <v>244</v>
      </c>
      <c r="D197" s="223" t="s">
        <v>122</v>
      </c>
      <c r="E197" s="224" t="s">
        <v>245</v>
      </c>
      <c r="F197" s="225" t="s">
        <v>246</v>
      </c>
      <c r="G197" s="226" t="s">
        <v>125</v>
      </c>
      <c r="H197" s="227">
        <v>128</v>
      </c>
      <c r="I197" s="254">
        <v>0</v>
      </c>
      <c r="J197" s="228">
        <f>ROUND(I197*H197,2)</f>
        <v>0</v>
      </c>
      <c r="K197" s="94"/>
      <c r="L197" s="27"/>
      <c r="M197" s="95" t="s">
        <v>1</v>
      </c>
      <c r="N197" s="81" t="s">
        <v>38</v>
      </c>
      <c r="O197" s="96">
        <v>5.3999999999999999E-2</v>
      </c>
      <c r="P197" s="96">
        <f>O197*H197</f>
        <v>6.9119999999999999</v>
      </c>
      <c r="Q197" s="96">
        <v>1.9000000000000001E-4</v>
      </c>
      <c r="R197" s="96">
        <f>Q197*H197</f>
        <v>2.4320000000000001E-2</v>
      </c>
      <c r="S197" s="96">
        <v>0</v>
      </c>
      <c r="T197" s="97">
        <f>S197*H197</f>
        <v>0</v>
      </c>
      <c r="AR197" s="98" t="s">
        <v>126</v>
      </c>
      <c r="AT197" s="98" t="s">
        <v>122</v>
      </c>
      <c r="AU197" s="98" t="s">
        <v>83</v>
      </c>
      <c r="AY197" s="16" t="s">
        <v>120</v>
      </c>
      <c r="BE197" s="99">
        <f>IF(N197="základní",J197,0)</f>
        <v>0</v>
      </c>
      <c r="BF197" s="99">
        <f>IF(N197="snížená",J197,0)</f>
        <v>0</v>
      </c>
      <c r="BG197" s="99">
        <f>IF(N197="zákl. přenesená",J197,0)</f>
        <v>0</v>
      </c>
      <c r="BH197" s="99">
        <f>IF(N197="sníž. přenesená",J197,0)</f>
        <v>0</v>
      </c>
      <c r="BI197" s="99">
        <f>IF(N197="nulová",J197,0)</f>
        <v>0</v>
      </c>
      <c r="BJ197" s="16" t="s">
        <v>81</v>
      </c>
      <c r="BK197" s="99">
        <f>ROUND(I197*H197,2)</f>
        <v>0</v>
      </c>
      <c r="BL197" s="16" t="s">
        <v>126</v>
      </c>
      <c r="BM197" s="98" t="s">
        <v>247</v>
      </c>
    </row>
    <row r="198" spans="2:65" s="1" customFormat="1" ht="16.5" customHeight="1" x14ac:dyDescent="0.2">
      <c r="B198" s="158"/>
      <c r="C198" s="223" t="s">
        <v>248</v>
      </c>
      <c r="D198" s="223" t="s">
        <v>122</v>
      </c>
      <c r="E198" s="224" t="s">
        <v>249</v>
      </c>
      <c r="F198" s="225" t="s">
        <v>250</v>
      </c>
      <c r="G198" s="226" t="s">
        <v>125</v>
      </c>
      <c r="H198" s="227">
        <v>88</v>
      </c>
      <c r="I198" s="254">
        <v>0</v>
      </c>
      <c r="J198" s="228">
        <f>ROUND(I198*H198,2)</f>
        <v>0</v>
      </c>
      <c r="K198" s="94"/>
      <c r="L198" s="27"/>
      <c r="M198" s="95" t="s">
        <v>1</v>
      </c>
      <c r="N198" s="81" t="s">
        <v>38</v>
      </c>
      <c r="O198" s="96">
        <v>2.5000000000000001E-2</v>
      </c>
      <c r="P198" s="96">
        <f>O198*H198</f>
        <v>2.2000000000000002</v>
      </c>
      <c r="Q198" s="96">
        <v>9.0000000000000006E-5</v>
      </c>
      <c r="R198" s="96">
        <f>Q198*H198</f>
        <v>7.92E-3</v>
      </c>
      <c r="S198" s="96">
        <v>0</v>
      </c>
      <c r="T198" s="97">
        <f>S198*H198</f>
        <v>0</v>
      </c>
      <c r="AR198" s="98" t="s">
        <v>126</v>
      </c>
      <c r="AT198" s="98" t="s">
        <v>122</v>
      </c>
      <c r="AU198" s="98" t="s">
        <v>83</v>
      </c>
      <c r="AY198" s="16" t="s">
        <v>120</v>
      </c>
      <c r="BE198" s="99">
        <f>IF(N198="základní",J198,0)</f>
        <v>0</v>
      </c>
      <c r="BF198" s="99">
        <f>IF(N198="snížená",J198,0)</f>
        <v>0</v>
      </c>
      <c r="BG198" s="99">
        <f>IF(N198="zákl. přenesená",J198,0)</f>
        <v>0</v>
      </c>
      <c r="BH198" s="99">
        <f>IF(N198="sníž. přenesená",J198,0)</f>
        <v>0</v>
      </c>
      <c r="BI198" s="99">
        <f>IF(N198="nulová",J198,0)</f>
        <v>0</v>
      </c>
      <c r="BJ198" s="16" t="s">
        <v>81</v>
      </c>
      <c r="BK198" s="99">
        <f>ROUND(I198*H198,2)</f>
        <v>0</v>
      </c>
      <c r="BL198" s="16" t="s">
        <v>126</v>
      </c>
      <c r="BM198" s="98" t="s">
        <v>251</v>
      </c>
    </row>
    <row r="199" spans="2:65" s="11" customFormat="1" ht="22.75" customHeight="1" x14ac:dyDescent="0.25">
      <c r="B199" s="216"/>
      <c r="C199" s="217"/>
      <c r="D199" s="218" t="s">
        <v>72</v>
      </c>
      <c r="E199" s="221" t="s">
        <v>172</v>
      </c>
      <c r="F199" s="221" t="s">
        <v>252</v>
      </c>
      <c r="G199" s="217"/>
      <c r="H199" s="217"/>
      <c r="I199" s="252"/>
      <c r="J199" s="222">
        <f>BK199</f>
        <v>0</v>
      </c>
      <c r="L199" s="87"/>
      <c r="M199" s="89"/>
      <c r="P199" s="90">
        <f>SUM(P200:P211)</f>
        <v>29.430499999999995</v>
      </c>
      <c r="R199" s="90">
        <f>SUM(R200:R211)</f>
        <v>2.3179999999999999E-2</v>
      </c>
      <c r="T199" s="91">
        <f>SUM(T200:T211)</f>
        <v>13.62</v>
      </c>
      <c r="AR199" s="88" t="s">
        <v>81</v>
      </c>
      <c r="AT199" s="92" t="s">
        <v>72</v>
      </c>
      <c r="AU199" s="92" t="s">
        <v>81</v>
      </c>
      <c r="AY199" s="88" t="s">
        <v>120</v>
      </c>
      <c r="BK199" s="93">
        <f>SUM(BK200:BK211)</f>
        <v>0</v>
      </c>
    </row>
    <row r="200" spans="2:65" s="1" customFormat="1" ht="21.75" customHeight="1" x14ac:dyDescent="0.2">
      <c r="B200" s="158"/>
      <c r="C200" s="223" t="s">
        <v>253</v>
      </c>
      <c r="D200" s="223" t="s">
        <v>122</v>
      </c>
      <c r="E200" s="224" t="s">
        <v>254</v>
      </c>
      <c r="F200" s="225" t="s">
        <v>255</v>
      </c>
      <c r="G200" s="226" t="s">
        <v>158</v>
      </c>
      <c r="H200" s="227">
        <v>19.5</v>
      </c>
      <c r="I200" s="254">
        <v>0</v>
      </c>
      <c r="J200" s="228">
        <f>ROUND(I200*H200,2)</f>
        <v>0</v>
      </c>
      <c r="K200" s="94"/>
      <c r="L200" s="27"/>
      <c r="M200" s="95" t="s">
        <v>1</v>
      </c>
      <c r="N200" s="81" t="s">
        <v>38</v>
      </c>
      <c r="O200" s="96">
        <v>0.30099999999999999</v>
      </c>
      <c r="P200" s="96">
        <f>O200*H200</f>
        <v>5.8694999999999995</v>
      </c>
      <c r="Q200" s="96">
        <v>0</v>
      </c>
      <c r="R200" s="96">
        <f>Q200*H200</f>
        <v>0</v>
      </c>
      <c r="S200" s="96">
        <v>0.44</v>
      </c>
      <c r="T200" s="97">
        <f>S200*H200</f>
        <v>8.58</v>
      </c>
      <c r="AR200" s="98" t="s">
        <v>126</v>
      </c>
      <c r="AT200" s="98" t="s">
        <v>122</v>
      </c>
      <c r="AU200" s="98" t="s">
        <v>83</v>
      </c>
      <c r="AY200" s="16" t="s">
        <v>120</v>
      </c>
      <c r="BE200" s="99">
        <f>IF(N200="základní",J200,0)</f>
        <v>0</v>
      </c>
      <c r="BF200" s="99">
        <f>IF(N200="snížená",J200,0)</f>
        <v>0</v>
      </c>
      <c r="BG200" s="99">
        <f>IF(N200="zákl. přenesená",J200,0)</f>
        <v>0</v>
      </c>
      <c r="BH200" s="99">
        <f>IF(N200="sníž. přenesená",J200,0)</f>
        <v>0</v>
      </c>
      <c r="BI200" s="99">
        <f>IF(N200="nulová",J200,0)</f>
        <v>0</v>
      </c>
      <c r="BJ200" s="16" t="s">
        <v>81</v>
      </c>
      <c r="BK200" s="99">
        <f>ROUND(I200*H200,2)</f>
        <v>0</v>
      </c>
      <c r="BL200" s="16" t="s">
        <v>126</v>
      </c>
      <c r="BM200" s="98" t="s">
        <v>256</v>
      </c>
    </row>
    <row r="201" spans="2:65" s="12" customFormat="1" x14ac:dyDescent="0.2">
      <c r="B201" s="229"/>
      <c r="C201" s="230"/>
      <c r="D201" s="231" t="s">
        <v>132</v>
      </c>
      <c r="E201" s="232" t="s">
        <v>1</v>
      </c>
      <c r="F201" s="233" t="s">
        <v>257</v>
      </c>
      <c r="G201" s="230"/>
      <c r="H201" s="234">
        <v>9.5</v>
      </c>
      <c r="I201" s="250"/>
      <c r="J201" s="230"/>
      <c r="L201" s="100"/>
      <c r="M201" s="102"/>
      <c r="T201" s="103"/>
      <c r="AT201" s="101" t="s">
        <v>132</v>
      </c>
      <c r="AU201" s="101" t="s">
        <v>83</v>
      </c>
      <c r="AV201" s="12" t="s">
        <v>83</v>
      </c>
      <c r="AW201" s="12" t="s">
        <v>29</v>
      </c>
      <c r="AX201" s="12" t="s">
        <v>73</v>
      </c>
      <c r="AY201" s="101" t="s">
        <v>120</v>
      </c>
    </row>
    <row r="202" spans="2:65" s="12" customFormat="1" x14ac:dyDescent="0.2">
      <c r="B202" s="229"/>
      <c r="C202" s="230"/>
      <c r="D202" s="231" t="s">
        <v>132</v>
      </c>
      <c r="E202" s="232" t="s">
        <v>1</v>
      </c>
      <c r="F202" s="233" t="s">
        <v>236</v>
      </c>
      <c r="G202" s="230"/>
      <c r="H202" s="234">
        <v>10</v>
      </c>
      <c r="I202" s="250"/>
      <c r="J202" s="230"/>
      <c r="L202" s="100"/>
      <c r="M202" s="102"/>
      <c r="T202" s="103"/>
      <c r="AT202" s="101" t="s">
        <v>132</v>
      </c>
      <c r="AU202" s="101" t="s">
        <v>83</v>
      </c>
      <c r="AV202" s="12" t="s">
        <v>83</v>
      </c>
      <c r="AW202" s="12" t="s">
        <v>29</v>
      </c>
      <c r="AX202" s="12" t="s">
        <v>73</v>
      </c>
      <c r="AY202" s="101" t="s">
        <v>120</v>
      </c>
    </row>
    <row r="203" spans="2:65" s="13" customFormat="1" x14ac:dyDescent="0.2">
      <c r="B203" s="235"/>
      <c r="C203" s="236"/>
      <c r="D203" s="231" t="s">
        <v>132</v>
      </c>
      <c r="E203" s="237" t="s">
        <v>1</v>
      </c>
      <c r="F203" s="238" t="s">
        <v>135</v>
      </c>
      <c r="G203" s="236"/>
      <c r="H203" s="239">
        <v>19.5</v>
      </c>
      <c r="I203" s="251"/>
      <c r="J203" s="236"/>
      <c r="L203" s="104"/>
      <c r="M203" s="106"/>
      <c r="T203" s="107"/>
      <c r="AT203" s="105" t="s">
        <v>132</v>
      </c>
      <c r="AU203" s="105" t="s">
        <v>83</v>
      </c>
      <c r="AV203" s="13" t="s">
        <v>126</v>
      </c>
      <c r="AW203" s="13" t="s">
        <v>29</v>
      </c>
      <c r="AX203" s="13" t="s">
        <v>81</v>
      </c>
      <c r="AY203" s="105" t="s">
        <v>120</v>
      </c>
    </row>
    <row r="204" spans="2:65" s="1" customFormat="1" ht="16.5" customHeight="1" x14ac:dyDescent="0.2">
      <c r="B204" s="158"/>
      <c r="C204" s="223" t="s">
        <v>258</v>
      </c>
      <c r="D204" s="223" t="s">
        <v>122</v>
      </c>
      <c r="E204" s="224" t="s">
        <v>259</v>
      </c>
      <c r="F204" s="225" t="s">
        <v>260</v>
      </c>
      <c r="G204" s="226" t="s">
        <v>158</v>
      </c>
      <c r="H204" s="227">
        <v>9.5</v>
      </c>
      <c r="I204" s="254">
        <v>0</v>
      </c>
      <c r="J204" s="228">
        <f>ROUND(I204*H204,2)</f>
        <v>0</v>
      </c>
      <c r="K204" s="94"/>
      <c r="L204" s="27"/>
      <c r="M204" s="95" t="s">
        <v>1</v>
      </c>
      <c r="N204" s="81" t="s">
        <v>38</v>
      </c>
      <c r="O204" s="96">
        <v>0.218</v>
      </c>
      <c r="P204" s="96">
        <f>O204*H204</f>
        <v>2.0710000000000002</v>
      </c>
      <c r="Q204" s="96">
        <v>0</v>
      </c>
      <c r="R204" s="96">
        <f>Q204*H204</f>
        <v>0</v>
      </c>
      <c r="S204" s="96">
        <v>0.22</v>
      </c>
      <c r="T204" s="97">
        <f>S204*H204</f>
        <v>2.09</v>
      </c>
      <c r="AR204" s="98" t="s">
        <v>126</v>
      </c>
      <c r="AT204" s="98" t="s">
        <v>122</v>
      </c>
      <c r="AU204" s="98" t="s">
        <v>83</v>
      </c>
      <c r="AY204" s="16" t="s">
        <v>120</v>
      </c>
      <c r="BE204" s="99">
        <f>IF(N204="základní",J204,0)</f>
        <v>0</v>
      </c>
      <c r="BF204" s="99">
        <f>IF(N204="snížená",J204,0)</f>
        <v>0</v>
      </c>
      <c r="BG204" s="99">
        <f>IF(N204="zákl. přenesená",J204,0)</f>
        <v>0</v>
      </c>
      <c r="BH204" s="99">
        <f>IF(N204="sníž. přenesená",J204,0)</f>
        <v>0</v>
      </c>
      <c r="BI204" s="99">
        <f>IF(N204="nulová",J204,0)</f>
        <v>0</v>
      </c>
      <c r="BJ204" s="16" t="s">
        <v>81</v>
      </c>
      <c r="BK204" s="99">
        <f>ROUND(I204*H204,2)</f>
        <v>0</v>
      </c>
      <c r="BL204" s="16" t="s">
        <v>126</v>
      </c>
      <c r="BM204" s="98" t="s">
        <v>261</v>
      </c>
    </row>
    <row r="205" spans="2:65" s="12" customFormat="1" x14ac:dyDescent="0.2">
      <c r="B205" s="229"/>
      <c r="C205" s="230"/>
      <c r="D205" s="231" t="s">
        <v>132</v>
      </c>
      <c r="E205" s="232" t="s">
        <v>1</v>
      </c>
      <c r="F205" s="233" t="s">
        <v>257</v>
      </c>
      <c r="G205" s="230"/>
      <c r="H205" s="234">
        <v>9.5</v>
      </c>
      <c r="I205" s="250"/>
      <c r="J205" s="230"/>
      <c r="L205" s="100"/>
      <c r="M205" s="102"/>
      <c r="T205" s="103"/>
      <c r="AT205" s="101" t="s">
        <v>132</v>
      </c>
      <c r="AU205" s="101" t="s">
        <v>83</v>
      </c>
      <c r="AV205" s="12" t="s">
        <v>83</v>
      </c>
      <c r="AW205" s="12" t="s">
        <v>29</v>
      </c>
      <c r="AX205" s="12" t="s">
        <v>81</v>
      </c>
      <c r="AY205" s="101" t="s">
        <v>120</v>
      </c>
    </row>
    <row r="206" spans="2:65" s="1" customFormat="1" ht="16.5" customHeight="1" x14ac:dyDescent="0.2">
      <c r="B206" s="158"/>
      <c r="C206" s="223" t="s">
        <v>262</v>
      </c>
      <c r="D206" s="223" t="s">
        <v>122</v>
      </c>
      <c r="E206" s="224" t="s">
        <v>263</v>
      </c>
      <c r="F206" s="225" t="s">
        <v>264</v>
      </c>
      <c r="G206" s="226" t="s">
        <v>125</v>
      </c>
      <c r="H206" s="227">
        <v>38</v>
      </c>
      <c r="I206" s="254">
        <v>0</v>
      </c>
      <c r="J206" s="228">
        <f>ROUND(I206*H206,2)</f>
        <v>0</v>
      </c>
      <c r="K206" s="94"/>
      <c r="L206" s="27"/>
      <c r="M206" s="95" t="s">
        <v>1</v>
      </c>
      <c r="N206" s="81" t="s">
        <v>38</v>
      </c>
      <c r="O206" s="96">
        <v>9.2999999999999999E-2</v>
      </c>
      <c r="P206" s="96">
        <f>O206*H206</f>
        <v>3.5339999999999998</v>
      </c>
      <c r="Q206" s="96">
        <v>0</v>
      </c>
      <c r="R206" s="96">
        <f>Q206*H206</f>
        <v>0</v>
      </c>
      <c r="S206" s="96">
        <v>0</v>
      </c>
      <c r="T206" s="97">
        <f>S206*H206</f>
        <v>0</v>
      </c>
      <c r="AR206" s="98" t="s">
        <v>126</v>
      </c>
      <c r="AT206" s="98" t="s">
        <v>122</v>
      </c>
      <c r="AU206" s="98" t="s">
        <v>83</v>
      </c>
      <c r="AY206" s="16" t="s">
        <v>120</v>
      </c>
      <c r="BE206" s="99">
        <f>IF(N206="základní",J206,0)</f>
        <v>0</v>
      </c>
      <c r="BF206" s="99">
        <f>IF(N206="snížená",J206,0)</f>
        <v>0</v>
      </c>
      <c r="BG206" s="99">
        <f>IF(N206="zákl. přenesená",J206,0)</f>
        <v>0</v>
      </c>
      <c r="BH206" s="99">
        <f>IF(N206="sníž. přenesená",J206,0)</f>
        <v>0</v>
      </c>
      <c r="BI206" s="99">
        <f>IF(N206="nulová",J206,0)</f>
        <v>0</v>
      </c>
      <c r="BJ206" s="16" t="s">
        <v>81</v>
      </c>
      <c r="BK206" s="99">
        <f>ROUND(I206*H206,2)</f>
        <v>0</v>
      </c>
      <c r="BL206" s="16" t="s">
        <v>126</v>
      </c>
      <c r="BM206" s="98" t="s">
        <v>265</v>
      </c>
    </row>
    <row r="207" spans="2:65" s="1" customFormat="1" ht="21.75" customHeight="1" x14ac:dyDescent="0.2">
      <c r="B207" s="158"/>
      <c r="C207" s="223" t="s">
        <v>266</v>
      </c>
      <c r="D207" s="223" t="s">
        <v>122</v>
      </c>
      <c r="E207" s="224" t="s">
        <v>267</v>
      </c>
      <c r="F207" s="225" t="s">
        <v>268</v>
      </c>
      <c r="G207" s="226" t="s">
        <v>125</v>
      </c>
      <c r="H207" s="227">
        <v>38</v>
      </c>
      <c r="I207" s="254">
        <v>0</v>
      </c>
      <c r="J207" s="228">
        <f>ROUND(I207*H207,2)</f>
        <v>0</v>
      </c>
      <c r="K207" s="94"/>
      <c r="L207" s="27"/>
      <c r="M207" s="95" t="s">
        <v>1</v>
      </c>
      <c r="N207" s="81" t="s">
        <v>38</v>
      </c>
      <c r="O207" s="96">
        <v>0.186</v>
      </c>
      <c r="P207" s="96">
        <f>O207*H207</f>
        <v>7.0679999999999996</v>
      </c>
      <c r="Q207" s="96">
        <v>6.0999999999999997E-4</v>
      </c>
      <c r="R207" s="96">
        <f>Q207*H207</f>
        <v>2.3179999999999999E-2</v>
      </c>
      <c r="S207" s="96">
        <v>0</v>
      </c>
      <c r="T207" s="97">
        <f>S207*H207</f>
        <v>0</v>
      </c>
      <c r="AR207" s="98" t="s">
        <v>126</v>
      </c>
      <c r="AT207" s="98" t="s">
        <v>122</v>
      </c>
      <c r="AU207" s="98" t="s">
        <v>83</v>
      </c>
      <c r="AY207" s="16" t="s">
        <v>120</v>
      </c>
      <c r="BE207" s="99">
        <f>IF(N207="základní",J207,0)</f>
        <v>0</v>
      </c>
      <c r="BF207" s="99">
        <f>IF(N207="snížená",J207,0)</f>
        <v>0</v>
      </c>
      <c r="BG207" s="99">
        <f>IF(N207="zákl. přenesená",J207,0)</f>
        <v>0</v>
      </c>
      <c r="BH207" s="99">
        <f>IF(N207="sníž. přenesená",J207,0)</f>
        <v>0</v>
      </c>
      <c r="BI207" s="99">
        <f>IF(N207="nulová",J207,0)</f>
        <v>0</v>
      </c>
      <c r="BJ207" s="16" t="s">
        <v>81</v>
      </c>
      <c r="BK207" s="99">
        <f>ROUND(I207*H207,2)</f>
        <v>0</v>
      </c>
      <c r="BL207" s="16" t="s">
        <v>126</v>
      </c>
      <c r="BM207" s="98" t="s">
        <v>269</v>
      </c>
    </row>
    <row r="208" spans="2:65" s="1" customFormat="1" ht="16.5" customHeight="1" x14ac:dyDescent="0.2">
      <c r="B208" s="158"/>
      <c r="C208" s="223" t="s">
        <v>270</v>
      </c>
      <c r="D208" s="223" t="s">
        <v>122</v>
      </c>
      <c r="E208" s="224" t="s">
        <v>271</v>
      </c>
      <c r="F208" s="225" t="s">
        <v>272</v>
      </c>
      <c r="G208" s="226" t="s">
        <v>125</v>
      </c>
      <c r="H208" s="227">
        <v>38</v>
      </c>
      <c r="I208" s="254">
        <v>0</v>
      </c>
      <c r="J208" s="228">
        <f>ROUND(I208*H208,2)</f>
        <v>0</v>
      </c>
      <c r="K208" s="94"/>
      <c r="L208" s="27"/>
      <c r="M208" s="95" t="s">
        <v>1</v>
      </c>
      <c r="N208" s="81" t="s">
        <v>38</v>
      </c>
      <c r="O208" s="96">
        <v>0.19600000000000001</v>
      </c>
      <c r="P208" s="96">
        <f>O208*H208</f>
        <v>7.4480000000000004</v>
      </c>
      <c r="Q208" s="96">
        <v>0</v>
      </c>
      <c r="R208" s="96">
        <f>Q208*H208</f>
        <v>0</v>
      </c>
      <c r="S208" s="96">
        <v>0</v>
      </c>
      <c r="T208" s="97">
        <f>S208*H208</f>
        <v>0</v>
      </c>
      <c r="AR208" s="98" t="s">
        <v>126</v>
      </c>
      <c r="AT208" s="98" t="s">
        <v>122</v>
      </c>
      <c r="AU208" s="98" t="s">
        <v>83</v>
      </c>
      <c r="AY208" s="16" t="s">
        <v>120</v>
      </c>
      <c r="BE208" s="99">
        <f>IF(N208="základní",J208,0)</f>
        <v>0</v>
      </c>
      <c r="BF208" s="99">
        <f>IF(N208="snížená",J208,0)</f>
        <v>0</v>
      </c>
      <c r="BG208" s="99">
        <f>IF(N208="zákl. přenesená",J208,0)</f>
        <v>0</v>
      </c>
      <c r="BH208" s="99">
        <f>IF(N208="sníž. přenesená",J208,0)</f>
        <v>0</v>
      </c>
      <c r="BI208" s="99">
        <f>IF(N208="nulová",J208,0)</f>
        <v>0</v>
      </c>
      <c r="BJ208" s="16" t="s">
        <v>81</v>
      </c>
      <c r="BK208" s="99">
        <f>ROUND(I208*H208,2)</f>
        <v>0</v>
      </c>
      <c r="BL208" s="16" t="s">
        <v>126</v>
      </c>
      <c r="BM208" s="98" t="s">
        <v>273</v>
      </c>
    </row>
    <row r="209" spans="2:65" s="12" customFormat="1" x14ac:dyDescent="0.2">
      <c r="B209" s="229"/>
      <c r="C209" s="230"/>
      <c r="D209" s="231" t="s">
        <v>132</v>
      </c>
      <c r="E209" s="232" t="s">
        <v>1</v>
      </c>
      <c r="F209" s="233" t="s">
        <v>274</v>
      </c>
      <c r="G209" s="230"/>
      <c r="H209" s="234">
        <v>38</v>
      </c>
      <c r="I209" s="250"/>
      <c r="J209" s="230"/>
      <c r="L209" s="100"/>
      <c r="M209" s="102"/>
      <c r="T209" s="103"/>
      <c r="AT209" s="101" t="s">
        <v>132</v>
      </c>
      <c r="AU209" s="101" t="s">
        <v>83</v>
      </c>
      <c r="AV209" s="12" t="s">
        <v>83</v>
      </c>
      <c r="AW209" s="12" t="s">
        <v>29</v>
      </c>
      <c r="AX209" s="12" t="s">
        <v>81</v>
      </c>
      <c r="AY209" s="101" t="s">
        <v>120</v>
      </c>
    </row>
    <row r="210" spans="2:65" s="1" customFormat="1" ht="16.5" customHeight="1" x14ac:dyDescent="0.2">
      <c r="B210" s="158"/>
      <c r="C210" s="223" t="s">
        <v>275</v>
      </c>
      <c r="D210" s="223" t="s">
        <v>122</v>
      </c>
      <c r="E210" s="224" t="s">
        <v>276</v>
      </c>
      <c r="F210" s="225" t="s">
        <v>277</v>
      </c>
      <c r="G210" s="226" t="s">
        <v>158</v>
      </c>
      <c r="H210" s="227">
        <v>10</v>
      </c>
      <c r="I210" s="254">
        <v>0</v>
      </c>
      <c r="J210" s="228">
        <f>ROUND(I210*H210,2)</f>
        <v>0</v>
      </c>
      <c r="K210" s="94"/>
      <c r="L210" s="27"/>
      <c r="M210" s="95" t="s">
        <v>1</v>
      </c>
      <c r="N210" s="81" t="s">
        <v>38</v>
      </c>
      <c r="O210" s="96">
        <v>0.34399999999999997</v>
      </c>
      <c r="P210" s="96">
        <f>O210*H210</f>
        <v>3.4399999999999995</v>
      </c>
      <c r="Q210" s="96">
        <v>0</v>
      </c>
      <c r="R210" s="96">
        <f>Q210*H210</f>
        <v>0</v>
      </c>
      <c r="S210" s="96">
        <v>0.29499999999999998</v>
      </c>
      <c r="T210" s="97">
        <f>S210*H210</f>
        <v>2.9499999999999997</v>
      </c>
      <c r="AR210" s="98" t="s">
        <v>126</v>
      </c>
      <c r="AT210" s="98" t="s">
        <v>122</v>
      </c>
      <c r="AU210" s="98" t="s">
        <v>83</v>
      </c>
      <c r="AY210" s="16" t="s">
        <v>120</v>
      </c>
      <c r="BE210" s="99">
        <f>IF(N210="základní",J210,0)</f>
        <v>0</v>
      </c>
      <c r="BF210" s="99">
        <f>IF(N210="snížená",J210,0)</f>
        <v>0</v>
      </c>
      <c r="BG210" s="99">
        <f>IF(N210="zákl. přenesená",J210,0)</f>
        <v>0</v>
      </c>
      <c r="BH210" s="99">
        <f>IF(N210="sníž. přenesená",J210,0)</f>
        <v>0</v>
      </c>
      <c r="BI210" s="99">
        <f>IF(N210="nulová",J210,0)</f>
        <v>0</v>
      </c>
      <c r="BJ210" s="16" t="s">
        <v>81</v>
      </c>
      <c r="BK210" s="99">
        <f>ROUND(I210*H210,2)</f>
        <v>0</v>
      </c>
      <c r="BL210" s="16" t="s">
        <v>126</v>
      </c>
      <c r="BM210" s="98" t="s">
        <v>278</v>
      </c>
    </row>
    <row r="211" spans="2:65" s="12" customFormat="1" x14ac:dyDescent="0.2">
      <c r="B211" s="229"/>
      <c r="C211" s="230"/>
      <c r="D211" s="231" t="s">
        <v>132</v>
      </c>
      <c r="E211" s="232" t="s">
        <v>1</v>
      </c>
      <c r="F211" s="233" t="s">
        <v>236</v>
      </c>
      <c r="G211" s="230"/>
      <c r="H211" s="234">
        <v>10</v>
      </c>
      <c r="I211" s="250"/>
      <c r="J211" s="230"/>
      <c r="L211" s="100"/>
      <c r="M211" s="102"/>
      <c r="T211" s="103"/>
      <c r="AT211" s="101" t="s">
        <v>132</v>
      </c>
      <c r="AU211" s="101" t="s">
        <v>83</v>
      </c>
      <c r="AV211" s="12" t="s">
        <v>83</v>
      </c>
      <c r="AW211" s="12" t="s">
        <v>29</v>
      </c>
      <c r="AX211" s="12" t="s">
        <v>81</v>
      </c>
      <c r="AY211" s="101" t="s">
        <v>120</v>
      </c>
    </row>
    <row r="212" spans="2:65" s="11" customFormat="1" ht="22.75" customHeight="1" x14ac:dyDescent="0.25">
      <c r="B212" s="216"/>
      <c r="C212" s="217"/>
      <c r="D212" s="218" t="s">
        <v>72</v>
      </c>
      <c r="E212" s="221" t="s">
        <v>279</v>
      </c>
      <c r="F212" s="221" t="s">
        <v>280</v>
      </c>
      <c r="G212" s="217"/>
      <c r="H212" s="217"/>
      <c r="I212" s="252"/>
      <c r="J212" s="222">
        <f>BK212</f>
        <v>0</v>
      </c>
      <c r="L212" s="87"/>
      <c r="M212" s="89"/>
      <c r="P212" s="90">
        <f>SUM(P213:P217)</f>
        <v>17.311019999999999</v>
      </c>
      <c r="R212" s="90">
        <f>SUM(R213:R217)</f>
        <v>0</v>
      </c>
      <c r="T212" s="91">
        <f>SUM(T213:T217)</f>
        <v>0</v>
      </c>
      <c r="AR212" s="88" t="s">
        <v>81</v>
      </c>
      <c r="AT212" s="92" t="s">
        <v>72</v>
      </c>
      <c r="AU212" s="92" t="s">
        <v>81</v>
      </c>
      <c r="AY212" s="88" t="s">
        <v>120</v>
      </c>
      <c r="BK212" s="93">
        <f>SUM(BK213:BK217)</f>
        <v>0</v>
      </c>
    </row>
    <row r="213" spans="2:65" s="1" customFormat="1" ht="16.5" customHeight="1" x14ac:dyDescent="0.2">
      <c r="B213" s="158"/>
      <c r="C213" s="223" t="s">
        <v>281</v>
      </c>
      <c r="D213" s="223" t="s">
        <v>122</v>
      </c>
      <c r="E213" s="224" t="s">
        <v>282</v>
      </c>
      <c r="F213" s="225" t="s">
        <v>283</v>
      </c>
      <c r="G213" s="226" t="s">
        <v>193</v>
      </c>
      <c r="H213" s="227">
        <v>13.62</v>
      </c>
      <c r="I213" s="254">
        <v>0</v>
      </c>
      <c r="J213" s="228">
        <f>ROUND(I213*H213,2)</f>
        <v>0</v>
      </c>
      <c r="K213" s="94"/>
      <c r="L213" s="27"/>
      <c r="M213" s="95" t="s">
        <v>1</v>
      </c>
      <c r="N213" s="81" t="s">
        <v>38</v>
      </c>
      <c r="O213" s="96">
        <v>0.83499999999999996</v>
      </c>
      <c r="P213" s="96">
        <f>O213*H213</f>
        <v>11.372699999999998</v>
      </c>
      <c r="Q213" s="96">
        <v>0</v>
      </c>
      <c r="R213" s="96">
        <f>Q213*H213</f>
        <v>0</v>
      </c>
      <c r="S213" s="96">
        <v>0</v>
      </c>
      <c r="T213" s="97">
        <f>S213*H213</f>
        <v>0</v>
      </c>
      <c r="AR213" s="98" t="s">
        <v>126</v>
      </c>
      <c r="AT213" s="98" t="s">
        <v>122</v>
      </c>
      <c r="AU213" s="98" t="s">
        <v>83</v>
      </c>
      <c r="AY213" s="16" t="s">
        <v>120</v>
      </c>
      <c r="BE213" s="99">
        <f>IF(N213="základní",J213,0)</f>
        <v>0</v>
      </c>
      <c r="BF213" s="99">
        <f>IF(N213="snížená",J213,0)</f>
        <v>0</v>
      </c>
      <c r="BG213" s="99">
        <f>IF(N213="zákl. přenesená",J213,0)</f>
        <v>0</v>
      </c>
      <c r="BH213" s="99">
        <f>IF(N213="sníž. přenesená",J213,0)</f>
        <v>0</v>
      </c>
      <c r="BI213" s="99">
        <f>IF(N213="nulová",J213,0)</f>
        <v>0</v>
      </c>
      <c r="BJ213" s="16" t="s">
        <v>81</v>
      </c>
      <c r="BK213" s="99">
        <f>ROUND(I213*H213,2)</f>
        <v>0</v>
      </c>
      <c r="BL213" s="16" t="s">
        <v>126</v>
      </c>
      <c r="BM213" s="98" t="s">
        <v>284</v>
      </c>
    </row>
    <row r="214" spans="2:65" s="1" customFormat="1" ht="16.5" customHeight="1" x14ac:dyDescent="0.2">
      <c r="B214" s="158"/>
      <c r="C214" s="223" t="s">
        <v>285</v>
      </c>
      <c r="D214" s="223" t="s">
        <v>122</v>
      </c>
      <c r="E214" s="224" t="s">
        <v>286</v>
      </c>
      <c r="F214" s="225" t="s">
        <v>287</v>
      </c>
      <c r="G214" s="226" t="s">
        <v>193</v>
      </c>
      <c r="H214" s="227">
        <v>204.3</v>
      </c>
      <c r="I214" s="254">
        <v>0</v>
      </c>
      <c r="J214" s="228">
        <f>ROUND(I214*H214,2)</f>
        <v>0</v>
      </c>
      <c r="K214" s="94"/>
      <c r="L214" s="27"/>
      <c r="M214" s="95" t="s">
        <v>1</v>
      </c>
      <c r="N214" s="81" t="s">
        <v>38</v>
      </c>
      <c r="O214" s="96">
        <v>4.0000000000000001E-3</v>
      </c>
      <c r="P214" s="96">
        <f>O214*H214</f>
        <v>0.81720000000000004</v>
      </c>
      <c r="Q214" s="96">
        <v>0</v>
      </c>
      <c r="R214" s="96">
        <f>Q214*H214</f>
        <v>0</v>
      </c>
      <c r="S214" s="96">
        <v>0</v>
      </c>
      <c r="T214" s="97">
        <f>S214*H214</f>
        <v>0</v>
      </c>
      <c r="AR214" s="98" t="s">
        <v>126</v>
      </c>
      <c r="AT214" s="98" t="s">
        <v>122</v>
      </c>
      <c r="AU214" s="98" t="s">
        <v>83</v>
      </c>
      <c r="AY214" s="16" t="s">
        <v>120</v>
      </c>
      <c r="BE214" s="99">
        <f>IF(N214="základní",J214,0)</f>
        <v>0</v>
      </c>
      <c r="BF214" s="99">
        <f>IF(N214="snížená",J214,0)</f>
        <v>0</v>
      </c>
      <c r="BG214" s="99">
        <f>IF(N214="zákl. přenesená",J214,0)</f>
        <v>0</v>
      </c>
      <c r="BH214" s="99">
        <f>IF(N214="sníž. přenesená",J214,0)</f>
        <v>0</v>
      </c>
      <c r="BI214" s="99">
        <f>IF(N214="nulová",J214,0)</f>
        <v>0</v>
      </c>
      <c r="BJ214" s="16" t="s">
        <v>81</v>
      </c>
      <c r="BK214" s="99">
        <f>ROUND(I214*H214,2)</f>
        <v>0</v>
      </c>
      <c r="BL214" s="16" t="s">
        <v>126</v>
      </c>
      <c r="BM214" s="98" t="s">
        <v>288</v>
      </c>
    </row>
    <row r="215" spans="2:65" s="12" customFormat="1" x14ac:dyDescent="0.2">
      <c r="B215" s="229"/>
      <c r="C215" s="230"/>
      <c r="D215" s="231" t="s">
        <v>132</v>
      </c>
      <c r="E215" s="232" t="s">
        <v>1</v>
      </c>
      <c r="F215" s="233" t="s">
        <v>289</v>
      </c>
      <c r="G215" s="230"/>
      <c r="H215" s="234">
        <v>204.3</v>
      </c>
      <c r="I215" s="250"/>
      <c r="J215" s="230"/>
      <c r="L215" s="100"/>
      <c r="M215" s="102"/>
      <c r="T215" s="103"/>
      <c r="AT215" s="101" t="s">
        <v>132</v>
      </c>
      <c r="AU215" s="101" t="s">
        <v>83</v>
      </c>
      <c r="AV215" s="12" t="s">
        <v>83</v>
      </c>
      <c r="AW215" s="12" t="s">
        <v>29</v>
      </c>
      <c r="AX215" s="12" t="s">
        <v>81</v>
      </c>
      <c r="AY215" s="101" t="s">
        <v>120</v>
      </c>
    </row>
    <row r="216" spans="2:65" s="1" customFormat="1" ht="16.5" customHeight="1" x14ac:dyDescent="0.2">
      <c r="B216" s="158"/>
      <c r="C216" s="223" t="s">
        <v>290</v>
      </c>
      <c r="D216" s="223" t="s">
        <v>122</v>
      </c>
      <c r="E216" s="224" t="s">
        <v>291</v>
      </c>
      <c r="F216" s="225" t="s">
        <v>292</v>
      </c>
      <c r="G216" s="226" t="s">
        <v>193</v>
      </c>
      <c r="H216" s="227">
        <v>13.62</v>
      </c>
      <c r="I216" s="254">
        <v>0</v>
      </c>
      <c r="J216" s="228">
        <f>ROUND(I216*H216,2)</f>
        <v>0</v>
      </c>
      <c r="K216" s="94"/>
      <c r="L216" s="27"/>
      <c r="M216" s="95" t="s">
        <v>1</v>
      </c>
      <c r="N216" s="81" t="s">
        <v>38</v>
      </c>
      <c r="O216" s="96">
        <v>0.376</v>
      </c>
      <c r="P216" s="96">
        <f>O216*H216</f>
        <v>5.1211199999999995</v>
      </c>
      <c r="Q216" s="96">
        <v>0</v>
      </c>
      <c r="R216" s="96">
        <f>Q216*H216</f>
        <v>0</v>
      </c>
      <c r="S216" s="96">
        <v>0</v>
      </c>
      <c r="T216" s="97">
        <f>S216*H216</f>
        <v>0</v>
      </c>
      <c r="AR216" s="98" t="s">
        <v>126</v>
      </c>
      <c r="AT216" s="98" t="s">
        <v>122</v>
      </c>
      <c r="AU216" s="98" t="s">
        <v>83</v>
      </c>
      <c r="AY216" s="16" t="s">
        <v>120</v>
      </c>
      <c r="BE216" s="99">
        <f>IF(N216="základní",J216,0)</f>
        <v>0</v>
      </c>
      <c r="BF216" s="99">
        <f>IF(N216="snížená",J216,0)</f>
        <v>0</v>
      </c>
      <c r="BG216" s="99">
        <f>IF(N216="zákl. přenesená",J216,0)</f>
        <v>0</v>
      </c>
      <c r="BH216" s="99">
        <f>IF(N216="sníž. přenesená",J216,0)</f>
        <v>0</v>
      </c>
      <c r="BI216" s="99">
        <f>IF(N216="nulová",J216,0)</f>
        <v>0</v>
      </c>
      <c r="BJ216" s="16" t="s">
        <v>81</v>
      </c>
      <c r="BK216" s="99">
        <f>ROUND(I216*H216,2)</f>
        <v>0</v>
      </c>
      <c r="BL216" s="16" t="s">
        <v>126</v>
      </c>
      <c r="BM216" s="98" t="s">
        <v>293</v>
      </c>
    </row>
    <row r="217" spans="2:65" s="1" customFormat="1" ht="24.15" customHeight="1" x14ac:dyDescent="0.2">
      <c r="B217" s="158"/>
      <c r="C217" s="223" t="s">
        <v>294</v>
      </c>
      <c r="D217" s="223" t="s">
        <v>122</v>
      </c>
      <c r="E217" s="224" t="s">
        <v>295</v>
      </c>
      <c r="F217" s="225" t="s">
        <v>296</v>
      </c>
      <c r="G217" s="226" t="s">
        <v>193</v>
      </c>
      <c r="H217" s="227">
        <v>13.62</v>
      </c>
      <c r="I217" s="254">
        <v>0</v>
      </c>
      <c r="J217" s="228">
        <f>ROUND(I217*H217,2)</f>
        <v>0</v>
      </c>
      <c r="K217" s="94"/>
      <c r="L217" s="27"/>
      <c r="M217" s="95" t="s">
        <v>1</v>
      </c>
      <c r="N217" s="81" t="s">
        <v>38</v>
      </c>
      <c r="O217" s="96">
        <v>0</v>
      </c>
      <c r="P217" s="96">
        <f>O217*H217</f>
        <v>0</v>
      </c>
      <c r="Q217" s="96">
        <v>0</v>
      </c>
      <c r="R217" s="96">
        <f>Q217*H217</f>
        <v>0</v>
      </c>
      <c r="S217" s="96">
        <v>0</v>
      </c>
      <c r="T217" s="97">
        <f>S217*H217</f>
        <v>0</v>
      </c>
      <c r="AR217" s="98" t="s">
        <v>126</v>
      </c>
      <c r="AT217" s="98" t="s">
        <v>122</v>
      </c>
      <c r="AU217" s="98" t="s">
        <v>83</v>
      </c>
      <c r="AY217" s="16" t="s">
        <v>120</v>
      </c>
      <c r="BE217" s="99">
        <f>IF(N217="základní",J217,0)</f>
        <v>0</v>
      </c>
      <c r="BF217" s="99">
        <f>IF(N217="snížená",J217,0)</f>
        <v>0</v>
      </c>
      <c r="BG217" s="99">
        <f>IF(N217="zákl. přenesená",J217,0)</f>
        <v>0</v>
      </c>
      <c r="BH217" s="99">
        <f>IF(N217="sníž. přenesená",J217,0)</f>
        <v>0</v>
      </c>
      <c r="BI217" s="99">
        <f>IF(N217="nulová",J217,0)</f>
        <v>0</v>
      </c>
      <c r="BJ217" s="16" t="s">
        <v>81</v>
      </c>
      <c r="BK217" s="99">
        <f>ROUND(I217*H217,2)</f>
        <v>0</v>
      </c>
      <c r="BL217" s="16" t="s">
        <v>126</v>
      </c>
      <c r="BM217" s="98" t="s">
        <v>297</v>
      </c>
    </row>
    <row r="218" spans="2:65" s="11" customFormat="1" ht="22.75" customHeight="1" x14ac:dyDescent="0.25">
      <c r="B218" s="216"/>
      <c r="C218" s="217"/>
      <c r="D218" s="218" t="s">
        <v>72</v>
      </c>
      <c r="E218" s="221" t="s">
        <v>298</v>
      </c>
      <c r="F218" s="221" t="s">
        <v>299</v>
      </c>
      <c r="G218" s="217"/>
      <c r="H218" s="217"/>
      <c r="I218" s="252"/>
      <c r="J218" s="222">
        <f>BK218</f>
        <v>0</v>
      </c>
      <c r="L218" s="87"/>
      <c r="M218" s="89"/>
      <c r="P218" s="90">
        <f>SUM(P219:P220)</f>
        <v>2.0951300000000002</v>
      </c>
      <c r="R218" s="90">
        <f>SUM(R219:R220)</f>
        <v>0</v>
      </c>
      <c r="T218" s="91">
        <f>SUM(T219:T220)</f>
        <v>0</v>
      </c>
      <c r="AR218" s="88" t="s">
        <v>81</v>
      </c>
      <c r="AT218" s="92" t="s">
        <v>72</v>
      </c>
      <c r="AU218" s="92" t="s">
        <v>81</v>
      </c>
      <c r="AY218" s="88" t="s">
        <v>120</v>
      </c>
      <c r="BK218" s="93">
        <f>SUM(BK219:BK220)</f>
        <v>0</v>
      </c>
    </row>
    <row r="219" spans="2:65" s="1" customFormat="1" ht="21.75" customHeight="1" x14ac:dyDescent="0.2">
      <c r="B219" s="158"/>
      <c r="C219" s="223" t="s">
        <v>300</v>
      </c>
      <c r="D219" s="223" t="s">
        <v>122</v>
      </c>
      <c r="E219" s="224" t="s">
        <v>301</v>
      </c>
      <c r="F219" s="225" t="s">
        <v>302</v>
      </c>
      <c r="G219" s="226" t="s">
        <v>193</v>
      </c>
      <c r="H219" s="227">
        <v>16.765000000000001</v>
      </c>
      <c r="I219" s="254">
        <v>0</v>
      </c>
      <c r="J219" s="228">
        <f>ROUND(I219*H219,2)</f>
        <v>0</v>
      </c>
      <c r="K219" s="94"/>
      <c r="L219" s="27"/>
      <c r="M219" s="95" t="s">
        <v>1</v>
      </c>
      <c r="N219" s="81" t="s">
        <v>38</v>
      </c>
      <c r="O219" s="96">
        <v>6.6000000000000003E-2</v>
      </c>
      <c r="P219" s="96">
        <f>O219*H219</f>
        <v>1.1064900000000002</v>
      </c>
      <c r="Q219" s="96">
        <v>0</v>
      </c>
      <c r="R219" s="96">
        <f>Q219*H219</f>
        <v>0</v>
      </c>
      <c r="S219" s="96">
        <v>0</v>
      </c>
      <c r="T219" s="97">
        <f>S219*H219</f>
        <v>0</v>
      </c>
      <c r="AR219" s="98" t="s">
        <v>126</v>
      </c>
      <c r="AT219" s="98" t="s">
        <v>122</v>
      </c>
      <c r="AU219" s="98" t="s">
        <v>83</v>
      </c>
      <c r="AY219" s="16" t="s">
        <v>120</v>
      </c>
      <c r="BE219" s="99">
        <f>IF(N219="základní",J219,0)</f>
        <v>0</v>
      </c>
      <c r="BF219" s="99">
        <f>IF(N219="snížená",J219,0)</f>
        <v>0</v>
      </c>
      <c r="BG219" s="99">
        <f>IF(N219="zákl. přenesená",J219,0)</f>
        <v>0</v>
      </c>
      <c r="BH219" s="99">
        <f>IF(N219="sníž. přenesená",J219,0)</f>
        <v>0</v>
      </c>
      <c r="BI219" s="99">
        <f>IF(N219="nulová",J219,0)</f>
        <v>0</v>
      </c>
      <c r="BJ219" s="16" t="s">
        <v>81</v>
      </c>
      <c r="BK219" s="99">
        <f>ROUND(I219*H219,2)</f>
        <v>0</v>
      </c>
      <c r="BL219" s="16" t="s">
        <v>126</v>
      </c>
      <c r="BM219" s="98" t="s">
        <v>303</v>
      </c>
    </row>
    <row r="220" spans="2:65" s="1" customFormat="1" ht="16.5" customHeight="1" x14ac:dyDescent="0.2">
      <c r="B220" s="158"/>
      <c r="C220" s="223" t="s">
        <v>304</v>
      </c>
      <c r="D220" s="223" t="s">
        <v>122</v>
      </c>
      <c r="E220" s="224" t="s">
        <v>305</v>
      </c>
      <c r="F220" s="225" t="s">
        <v>306</v>
      </c>
      <c r="G220" s="226" t="s">
        <v>193</v>
      </c>
      <c r="H220" s="227">
        <v>0.66800000000000004</v>
      </c>
      <c r="I220" s="254">
        <v>0</v>
      </c>
      <c r="J220" s="228">
        <f>ROUND(I220*H220,2)</f>
        <v>0</v>
      </c>
      <c r="K220" s="94"/>
      <c r="L220" s="27"/>
      <c r="M220" s="95" t="s">
        <v>1</v>
      </c>
      <c r="N220" s="81" t="s">
        <v>38</v>
      </c>
      <c r="O220" s="96">
        <v>1.48</v>
      </c>
      <c r="P220" s="96">
        <f>O220*H220</f>
        <v>0.98864000000000007</v>
      </c>
      <c r="Q220" s="96">
        <v>0</v>
      </c>
      <c r="R220" s="96">
        <f>Q220*H220</f>
        <v>0</v>
      </c>
      <c r="S220" s="96">
        <v>0</v>
      </c>
      <c r="T220" s="97">
        <f>S220*H220</f>
        <v>0</v>
      </c>
      <c r="AR220" s="98" t="s">
        <v>126</v>
      </c>
      <c r="AT220" s="98" t="s">
        <v>122</v>
      </c>
      <c r="AU220" s="98" t="s">
        <v>83</v>
      </c>
      <c r="AY220" s="16" t="s">
        <v>120</v>
      </c>
      <c r="BE220" s="99">
        <f>IF(N220="základní",J220,0)</f>
        <v>0</v>
      </c>
      <c r="BF220" s="99">
        <f>IF(N220="snížená",J220,0)</f>
        <v>0</v>
      </c>
      <c r="BG220" s="99">
        <f>IF(N220="zákl. přenesená",J220,0)</f>
        <v>0</v>
      </c>
      <c r="BH220" s="99">
        <f>IF(N220="sníž. přenesená",J220,0)</f>
        <v>0</v>
      </c>
      <c r="BI220" s="99">
        <f>IF(N220="nulová",J220,0)</f>
        <v>0</v>
      </c>
      <c r="BJ220" s="16" t="s">
        <v>81</v>
      </c>
      <c r="BK220" s="99">
        <f>ROUND(I220*H220,2)</f>
        <v>0</v>
      </c>
      <c r="BL220" s="16" t="s">
        <v>126</v>
      </c>
      <c r="BM220" s="98" t="s">
        <v>307</v>
      </c>
    </row>
    <row r="221" spans="2:65" s="11" customFormat="1" ht="26" customHeight="1" x14ac:dyDescent="0.35">
      <c r="B221" s="216"/>
      <c r="C221" s="217"/>
      <c r="D221" s="218" t="s">
        <v>72</v>
      </c>
      <c r="E221" s="219" t="s">
        <v>238</v>
      </c>
      <c r="F221" s="219" t="s">
        <v>308</v>
      </c>
      <c r="G221" s="217"/>
      <c r="H221" s="217"/>
      <c r="I221" s="252"/>
      <c r="J221" s="220">
        <f>BK221</f>
        <v>0</v>
      </c>
      <c r="L221" s="87"/>
      <c r="M221" s="89"/>
      <c r="P221" s="90">
        <f>P222+P264</f>
        <v>440.18699999999995</v>
      </c>
      <c r="R221" s="90">
        <f>R222+R264</f>
        <v>0.50835000000000008</v>
      </c>
      <c r="T221" s="91">
        <f>T222+T264</f>
        <v>0</v>
      </c>
      <c r="AR221" s="88" t="s">
        <v>136</v>
      </c>
      <c r="AT221" s="92" t="s">
        <v>72</v>
      </c>
      <c r="AU221" s="92" t="s">
        <v>73</v>
      </c>
      <c r="AY221" s="88" t="s">
        <v>120</v>
      </c>
      <c r="BK221" s="93">
        <f>BK222+BK264</f>
        <v>0</v>
      </c>
    </row>
    <row r="222" spans="2:65" s="11" customFormat="1" ht="22.75" customHeight="1" x14ac:dyDescent="0.25">
      <c r="B222" s="216"/>
      <c r="C222" s="217"/>
      <c r="D222" s="218" t="s">
        <v>72</v>
      </c>
      <c r="E222" s="221" t="s">
        <v>309</v>
      </c>
      <c r="F222" s="221" t="s">
        <v>310</v>
      </c>
      <c r="G222" s="217"/>
      <c r="H222" s="217"/>
      <c r="I222" s="252"/>
      <c r="J222" s="222">
        <f>BK222</f>
        <v>0</v>
      </c>
      <c r="L222" s="87"/>
      <c r="M222" s="89"/>
      <c r="P222" s="90">
        <f>SUM(P223:P263)</f>
        <v>439.61699999999996</v>
      </c>
      <c r="R222" s="90">
        <f>SUM(R223:R263)</f>
        <v>0.50835000000000008</v>
      </c>
      <c r="T222" s="91">
        <f>SUM(T223:T263)</f>
        <v>0</v>
      </c>
      <c r="AR222" s="88" t="s">
        <v>136</v>
      </c>
      <c r="AT222" s="92" t="s">
        <v>72</v>
      </c>
      <c r="AU222" s="92" t="s">
        <v>81</v>
      </c>
      <c r="AY222" s="88" t="s">
        <v>120</v>
      </c>
      <c r="BK222" s="93">
        <f>SUM(BK223:BK263)</f>
        <v>0</v>
      </c>
    </row>
    <row r="223" spans="2:65" s="1" customFormat="1" ht="16.5" customHeight="1" x14ac:dyDescent="0.2">
      <c r="B223" s="158"/>
      <c r="C223" s="223" t="s">
        <v>311</v>
      </c>
      <c r="D223" s="223" t="s">
        <v>122</v>
      </c>
      <c r="E223" s="224" t="s">
        <v>312</v>
      </c>
      <c r="F223" s="225" t="s">
        <v>313</v>
      </c>
      <c r="G223" s="226" t="s">
        <v>314</v>
      </c>
      <c r="H223" s="227">
        <v>2</v>
      </c>
      <c r="I223" s="254">
        <v>0</v>
      </c>
      <c r="J223" s="228">
        <f>ROUND(I223*H223,2)</f>
        <v>0</v>
      </c>
      <c r="K223" s="94"/>
      <c r="L223" s="27"/>
      <c r="M223" s="95" t="s">
        <v>1</v>
      </c>
      <c r="N223" s="81" t="s">
        <v>38</v>
      </c>
      <c r="O223" s="96">
        <v>1.9690000000000001</v>
      </c>
      <c r="P223" s="96">
        <f>O223*H223</f>
        <v>3.9380000000000002</v>
      </c>
      <c r="Q223" s="96">
        <v>3.5E-4</v>
      </c>
      <c r="R223" s="96">
        <f>Q223*H223</f>
        <v>6.9999999999999999E-4</v>
      </c>
      <c r="S223" s="96">
        <v>0</v>
      </c>
      <c r="T223" s="97">
        <f>S223*H223</f>
        <v>0</v>
      </c>
      <c r="AR223" s="98" t="s">
        <v>315</v>
      </c>
      <c r="AT223" s="98" t="s">
        <v>122</v>
      </c>
      <c r="AU223" s="98" t="s">
        <v>83</v>
      </c>
      <c r="AY223" s="16" t="s">
        <v>120</v>
      </c>
      <c r="BE223" s="99">
        <f>IF(N223="základní",J223,0)</f>
        <v>0</v>
      </c>
      <c r="BF223" s="99">
        <f>IF(N223="snížená",J223,0)</f>
        <v>0</v>
      </c>
      <c r="BG223" s="99">
        <f>IF(N223="zákl. přenesená",J223,0)</f>
        <v>0</v>
      </c>
      <c r="BH223" s="99">
        <f>IF(N223="sníž. přenesená",J223,0)</f>
        <v>0</v>
      </c>
      <c r="BI223" s="99">
        <f>IF(N223="nulová",J223,0)</f>
        <v>0</v>
      </c>
      <c r="BJ223" s="16" t="s">
        <v>81</v>
      </c>
      <c r="BK223" s="99">
        <f>ROUND(I223*H223,2)</f>
        <v>0</v>
      </c>
      <c r="BL223" s="16" t="s">
        <v>315</v>
      </c>
      <c r="BM223" s="98" t="s">
        <v>316</v>
      </c>
    </row>
    <row r="224" spans="2:65" s="1" customFormat="1" ht="16.5" customHeight="1" x14ac:dyDescent="0.2">
      <c r="B224" s="158"/>
      <c r="C224" s="244" t="s">
        <v>317</v>
      </c>
      <c r="D224" s="244" t="s">
        <v>238</v>
      </c>
      <c r="E224" s="245" t="s">
        <v>318</v>
      </c>
      <c r="F224" s="246" t="s">
        <v>319</v>
      </c>
      <c r="G224" s="247" t="s">
        <v>314</v>
      </c>
      <c r="H224" s="248">
        <v>1</v>
      </c>
      <c r="I224" s="255">
        <v>0</v>
      </c>
      <c r="J224" s="249">
        <f>ROUND(I224*H224,2)</f>
        <v>0</v>
      </c>
      <c r="K224" s="112"/>
      <c r="L224" s="113"/>
      <c r="M224" s="114" t="s">
        <v>1</v>
      </c>
      <c r="N224" s="115" t="s">
        <v>38</v>
      </c>
      <c r="O224" s="96">
        <v>0</v>
      </c>
      <c r="P224" s="96">
        <f>O224*H224</f>
        <v>0</v>
      </c>
      <c r="Q224" s="96">
        <v>1.2999999999999999E-4</v>
      </c>
      <c r="R224" s="96">
        <f>Q224*H224</f>
        <v>1.2999999999999999E-4</v>
      </c>
      <c r="S224" s="96">
        <v>0</v>
      </c>
      <c r="T224" s="97">
        <f>S224*H224</f>
        <v>0</v>
      </c>
      <c r="AR224" s="98" t="s">
        <v>320</v>
      </c>
      <c r="AT224" s="98" t="s">
        <v>238</v>
      </c>
      <c r="AU224" s="98" t="s">
        <v>83</v>
      </c>
      <c r="AY224" s="16" t="s">
        <v>120</v>
      </c>
      <c r="BE224" s="99">
        <f>IF(N224="základní",J224,0)</f>
        <v>0</v>
      </c>
      <c r="BF224" s="99">
        <f>IF(N224="snížená",J224,0)</f>
        <v>0</v>
      </c>
      <c r="BG224" s="99">
        <f>IF(N224="zákl. přenesená",J224,0)</f>
        <v>0</v>
      </c>
      <c r="BH224" s="99">
        <f>IF(N224="sníž. přenesená",J224,0)</f>
        <v>0</v>
      </c>
      <c r="BI224" s="99">
        <f>IF(N224="nulová",J224,0)</f>
        <v>0</v>
      </c>
      <c r="BJ224" s="16" t="s">
        <v>81</v>
      </c>
      <c r="BK224" s="99">
        <f>ROUND(I224*H224,2)</f>
        <v>0</v>
      </c>
      <c r="BL224" s="16" t="s">
        <v>320</v>
      </c>
      <c r="BM224" s="98" t="s">
        <v>321</v>
      </c>
    </row>
    <row r="225" spans="2:65" s="1" customFormat="1" ht="16.5" customHeight="1" x14ac:dyDescent="0.2">
      <c r="B225" s="158"/>
      <c r="C225" s="244" t="s">
        <v>322</v>
      </c>
      <c r="D225" s="244" t="s">
        <v>238</v>
      </c>
      <c r="E225" s="245" t="s">
        <v>323</v>
      </c>
      <c r="F225" s="246" t="s">
        <v>324</v>
      </c>
      <c r="G225" s="247" t="s">
        <v>314</v>
      </c>
      <c r="H225" s="248">
        <v>1</v>
      </c>
      <c r="I225" s="255">
        <v>0</v>
      </c>
      <c r="J225" s="249">
        <f>ROUND(I225*H225,2)</f>
        <v>0</v>
      </c>
      <c r="K225" s="112"/>
      <c r="L225" s="113"/>
      <c r="M225" s="114" t="s">
        <v>1</v>
      </c>
      <c r="N225" s="115" t="s">
        <v>38</v>
      </c>
      <c r="O225" s="96">
        <v>0</v>
      </c>
      <c r="P225" s="96">
        <f>O225*H225</f>
        <v>0</v>
      </c>
      <c r="Q225" s="96">
        <v>1.2999999999999999E-4</v>
      </c>
      <c r="R225" s="96">
        <f>Q225*H225</f>
        <v>1.2999999999999999E-4</v>
      </c>
      <c r="S225" s="96">
        <v>0</v>
      </c>
      <c r="T225" s="97">
        <f>S225*H225</f>
        <v>0</v>
      </c>
      <c r="AR225" s="98" t="s">
        <v>320</v>
      </c>
      <c r="AT225" s="98" t="s">
        <v>238</v>
      </c>
      <c r="AU225" s="98" t="s">
        <v>83</v>
      </c>
      <c r="AY225" s="16" t="s">
        <v>120</v>
      </c>
      <c r="BE225" s="99">
        <f>IF(N225="základní",J225,0)</f>
        <v>0</v>
      </c>
      <c r="BF225" s="99">
        <f>IF(N225="snížená",J225,0)</f>
        <v>0</v>
      </c>
      <c r="BG225" s="99">
        <f>IF(N225="zákl. přenesená",J225,0)</f>
        <v>0</v>
      </c>
      <c r="BH225" s="99">
        <f>IF(N225="sníž. přenesená",J225,0)</f>
        <v>0</v>
      </c>
      <c r="BI225" s="99">
        <f>IF(N225="nulová",J225,0)</f>
        <v>0</v>
      </c>
      <c r="BJ225" s="16" t="s">
        <v>81</v>
      </c>
      <c r="BK225" s="99">
        <f>ROUND(I225*H225,2)</f>
        <v>0</v>
      </c>
      <c r="BL225" s="16" t="s">
        <v>320</v>
      </c>
      <c r="BM225" s="98" t="s">
        <v>325</v>
      </c>
    </row>
    <row r="226" spans="2:65" s="1" customFormat="1" ht="16.5" customHeight="1" x14ac:dyDescent="0.2">
      <c r="B226" s="158"/>
      <c r="C226" s="223" t="s">
        <v>326</v>
      </c>
      <c r="D226" s="223" t="s">
        <v>122</v>
      </c>
      <c r="E226" s="224" t="s">
        <v>327</v>
      </c>
      <c r="F226" s="225" t="s">
        <v>328</v>
      </c>
      <c r="G226" s="226" t="s">
        <v>125</v>
      </c>
      <c r="H226" s="227">
        <v>39</v>
      </c>
      <c r="I226" s="254">
        <v>0</v>
      </c>
      <c r="J226" s="228">
        <f>ROUND(I226*H226,2)</f>
        <v>0</v>
      </c>
      <c r="K226" s="94"/>
      <c r="L226" s="27"/>
      <c r="M226" s="95" t="s">
        <v>1</v>
      </c>
      <c r="N226" s="81" t="s">
        <v>38</v>
      </c>
      <c r="O226" s="96">
        <v>0.57199999999999995</v>
      </c>
      <c r="P226" s="96">
        <f>O226*H226</f>
        <v>22.308</v>
      </c>
      <c r="Q226" s="96">
        <v>5.1000000000000004E-4</v>
      </c>
      <c r="R226" s="96">
        <f>Q226*H226</f>
        <v>1.9890000000000001E-2</v>
      </c>
      <c r="S226" s="96">
        <v>0</v>
      </c>
      <c r="T226" s="97">
        <f>S226*H226</f>
        <v>0</v>
      </c>
      <c r="AR226" s="98" t="s">
        <v>315</v>
      </c>
      <c r="AT226" s="98" t="s">
        <v>122</v>
      </c>
      <c r="AU226" s="98" t="s">
        <v>83</v>
      </c>
      <c r="AY226" s="16" t="s">
        <v>120</v>
      </c>
      <c r="BE226" s="99">
        <f>IF(N226="základní",J226,0)</f>
        <v>0</v>
      </c>
      <c r="BF226" s="99">
        <f>IF(N226="snížená",J226,0)</f>
        <v>0</v>
      </c>
      <c r="BG226" s="99">
        <f>IF(N226="zákl. přenesená",J226,0)</f>
        <v>0</v>
      </c>
      <c r="BH226" s="99">
        <f>IF(N226="sníž. přenesená",J226,0)</f>
        <v>0</v>
      </c>
      <c r="BI226" s="99">
        <f>IF(N226="nulová",J226,0)</f>
        <v>0</v>
      </c>
      <c r="BJ226" s="16" t="s">
        <v>81</v>
      </c>
      <c r="BK226" s="99">
        <f>ROUND(I226*H226,2)</f>
        <v>0</v>
      </c>
      <c r="BL226" s="16" t="s">
        <v>315</v>
      </c>
      <c r="BM226" s="98" t="s">
        <v>329</v>
      </c>
    </row>
    <row r="227" spans="2:65" s="12" customFormat="1" x14ac:dyDescent="0.2">
      <c r="B227" s="229"/>
      <c r="C227" s="230"/>
      <c r="D227" s="231" t="s">
        <v>132</v>
      </c>
      <c r="E227" s="232" t="s">
        <v>1</v>
      </c>
      <c r="F227" s="233" t="s">
        <v>330</v>
      </c>
      <c r="G227" s="230"/>
      <c r="H227" s="234">
        <v>39</v>
      </c>
      <c r="I227" s="250"/>
      <c r="J227" s="230"/>
      <c r="L227" s="100"/>
      <c r="M227" s="102"/>
      <c r="T227" s="103"/>
      <c r="AT227" s="101" t="s">
        <v>132</v>
      </c>
      <c r="AU227" s="101" t="s">
        <v>83</v>
      </c>
      <c r="AV227" s="12" t="s">
        <v>83</v>
      </c>
      <c r="AW227" s="12" t="s">
        <v>29</v>
      </c>
      <c r="AX227" s="12" t="s">
        <v>81</v>
      </c>
      <c r="AY227" s="101" t="s">
        <v>120</v>
      </c>
    </row>
    <row r="228" spans="2:65" s="1" customFormat="1" ht="16.5" customHeight="1" x14ac:dyDescent="0.2">
      <c r="B228" s="158"/>
      <c r="C228" s="244" t="s">
        <v>331</v>
      </c>
      <c r="D228" s="244" t="s">
        <v>238</v>
      </c>
      <c r="E228" s="245" t="s">
        <v>332</v>
      </c>
      <c r="F228" s="246" t="s">
        <v>333</v>
      </c>
      <c r="G228" s="247" t="s">
        <v>314</v>
      </c>
      <c r="H228" s="248">
        <v>29</v>
      </c>
      <c r="I228" s="255">
        <v>0</v>
      </c>
      <c r="J228" s="249">
        <f>ROUND(I228*H228,2)</f>
        <v>0</v>
      </c>
      <c r="K228" s="112"/>
      <c r="L228" s="113"/>
      <c r="M228" s="114" t="s">
        <v>1</v>
      </c>
      <c r="N228" s="115" t="s">
        <v>38</v>
      </c>
      <c r="O228" s="96">
        <v>0</v>
      </c>
      <c r="P228" s="96">
        <f>O228*H228</f>
        <v>0</v>
      </c>
      <c r="Q228" s="96">
        <v>1.0300000000000001E-3</v>
      </c>
      <c r="R228" s="96">
        <f>Q228*H228</f>
        <v>2.9870000000000004E-2</v>
      </c>
      <c r="S228" s="96">
        <v>0</v>
      </c>
      <c r="T228" s="97">
        <f>S228*H228</f>
        <v>0</v>
      </c>
      <c r="AR228" s="98" t="s">
        <v>320</v>
      </c>
      <c r="AT228" s="98" t="s">
        <v>238</v>
      </c>
      <c r="AU228" s="98" t="s">
        <v>83</v>
      </c>
      <c r="AY228" s="16" t="s">
        <v>120</v>
      </c>
      <c r="BE228" s="99">
        <f>IF(N228="základní",J228,0)</f>
        <v>0</v>
      </c>
      <c r="BF228" s="99">
        <f>IF(N228="snížená",J228,0)</f>
        <v>0</v>
      </c>
      <c r="BG228" s="99">
        <f>IF(N228="zákl. přenesená",J228,0)</f>
        <v>0</v>
      </c>
      <c r="BH228" s="99">
        <f>IF(N228="sníž. přenesená",J228,0)</f>
        <v>0</v>
      </c>
      <c r="BI228" s="99">
        <f>IF(N228="nulová",J228,0)</f>
        <v>0</v>
      </c>
      <c r="BJ228" s="16" t="s">
        <v>81</v>
      </c>
      <c r="BK228" s="99">
        <f>ROUND(I228*H228,2)</f>
        <v>0</v>
      </c>
      <c r="BL228" s="16" t="s">
        <v>320</v>
      </c>
      <c r="BM228" s="98" t="s">
        <v>334</v>
      </c>
    </row>
    <row r="229" spans="2:65" s="1" customFormat="1" ht="16.5" customHeight="1" x14ac:dyDescent="0.2">
      <c r="B229" s="158"/>
      <c r="C229" s="244" t="s">
        <v>335</v>
      </c>
      <c r="D229" s="244" t="s">
        <v>238</v>
      </c>
      <c r="E229" s="245" t="s">
        <v>336</v>
      </c>
      <c r="F229" s="246" t="s">
        <v>337</v>
      </c>
      <c r="G229" s="247" t="s">
        <v>314</v>
      </c>
      <c r="H229" s="248">
        <v>29</v>
      </c>
      <c r="I229" s="255">
        <v>0</v>
      </c>
      <c r="J229" s="249">
        <f>ROUND(I229*H229,2)</f>
        <v>0</v>
      </c>
      <c r="K229" s="112"/>
      <c r="L229" s="113"/>
      <c r="M229" s="114" t="s">
        <v>1</v>
      </c>
      <c r="N229" s="115" t="s">
        <v>38</v>
      </c>
      <c r="O229" s="96">
        <v>0</v>
      </c>
      <c r="P229" s="96">
        <f>O229*H229</f>
        <v>0</v>
      </c>
      <c r="Q229" s="96">
        <v>1.0300000000000001E-3</v>
      </c>
      <c r="R229" s="96">
        <f>Q229*H229</f>
        <v>2.9870000000000004E-2</v>
      </c>
      <c r="S229" s="96">
        <v>0</v>
      </c>
      <c r="T229" s="97">
        <f>S229*H229</f>
        <v>0</v>
      </c>
      <c r="AR229" s="98" t="s">
        <v>320</v>
      </c>
      <c r="AT229" s="98" t="s">
        <v>238</v>
      </c>
      <c r="AU229" s="98" t="s">
        <v>83</v>
      </c>
      <c r="AY229" s="16" t="s">
        <v>120</v>
      </c>
      <c r="BE229" s="99">
        <f>IF(N229="základní",J229,0)</f>
        <v>0</v>
      </c>
      <c r="BF229" s="99">
        <f>IF(N229="snížená",J229,0)</f>
        <v>0</v>
      </c>
      <c r="BG229" s="99">
        <f>IF(N229="zákl. přenesená",J229,0)</f>
        <v>0</v>
      </c>
      <c r="BH229" s="99">
        <f>IF(N229="sníž. přenesená",J229,0)</f>
        <v>0</v>
      </c>
      <c r="BI229" s="99">
        <f>IF(N229="nulová",J229,0)</f>
        <v>0</v>
      </c>
      <c r="BJ229" s="16" t="s">
        <v>81</v>
      </c>
      <c r="BK229" s="99">
        <f>ROUND(I229*H229,2)</f>
        <v>0</v>
      </c>
      <c r="BL229" s="16" t="s">
        <v>320</v>
      </c>
      <c r="BM229" s="98" t="s">
        <v>338</v>
      </c>
    </row>
    <row r="230" spans="2:65" s="1" customFormat="1" ht="16.5" customHeight="1" x14ac:dyDescent="0.2">
      <c r="B230" s="158"/>
      <c r="C230" s="244" t="s">
        <v>339</v>
      </c>
      <c r="D230" s="244" t="s">
        <v>238</v>
      </c>
      <c r="E230" s="245" t="s">
        <v>340</v>
      </c>
      <c r="F230" s="246" t="s">
        <v>341</v>
      </c>
      <c r="G230" s="247" t="s">
        <v>314</v>
      </c>
      <c r="H230" s="248">
        <v>2</v>
      </c>
      <c r="I230" s="255">
        <v>0</v>
      </c>
      <c r="J230" s="249">
        <f>ROUND(I230*H230,2)</f>
        <v>0</v>
      </c>
      <c r="K230" s="112"/>
      <c r="L230" s="113"/>
      <c r="M230" s="114" t="s">
        <v>1</v>
      </c>
      <c r="N230" s="115" t="s">
        <v>38</v>
      </c>
      <c r="O230" s="96">
        <v>0</v>
      </c>
      <c r="P230" s="96">
        <f>O230*H230</f>
        <v>0</v>
      </c>
      <c r="Q230" s="96">
        <v>5.0000000000000001E-4</v>
      </c>
      <c r="R230" s="96">
        <f>Q230*H230</f>
        <v>1E-3</v>
      </c>
      <c r="S230" s="96">
        <v>0</v>
      </c>
      <c r="T230" s="97">
        <f>S230*H230</f>
        <v>0</v>
      </c>
      <c r="AR230" s="98" t="s">
        <v>320</v>
      </c>
      <c r="AT230" s="98" t="s">
        <v>238</v>
      </c>
      <c r="AU230" s="98" t="s">
        <v>83</v>
      </c>
      <c r="AY230" s="16" t="s">
        <v>120</v>
      </c>
      <c r="BE230" s="99">
        <f>IF(N230="základní",J230,0)</f>
        <v>0</v>
      </c>
      <c r="BF230" s="99">
        <f>IF(N230="snížená",J230,0)</f>
        <v>0</v>
      </c>
      <c r="BG230" s="99">
        <f>IF(N230="zákl. přenesená",J230,0)</f>
        <v>0</v>
      </c>
      <c r="BH230" s="99">
        <f>IF(N230="sníž. přenesená",J230,0)</f>
        <v>0</v>
      </c>
      <c r="BI230" s="99">
        <f>IF(N230="nulová",J230,0)</f>
        <v>0</v>
      </c>
      <c r="BJ230" s="16" t="s">
        <v>81</v>
      </c>
      <c r="BK230" s="99">
        <f>ROUND(I230*H230,2)</f>
        <v>0</v>
      </c>
      <c r="BL230" s="16" t="s">
        <v>320</v>
      </c>
      <c r="BM230" s="98" t="s">
        <v>342</v>
      </c>
    </row>
    <row r="231" spans="2:65" s="1" customFormat="1" ht="16.5" customHeight="1" x14ac:dyDescent="0.2">
      <c r="B231" s="158"/>
      <c r="C231" s="223" t="s">
        <v>343</v>
      </c>
      <c r="D231" s="223" t="s">
        <v>122</v>
      </c>
      <c r="E231" s="224" t="s">
        <v>344</v>
      </c>
      <c r="F231" s="225" t="s">
        <v>345</v>
      </c>
      <c r="G231" s="226" t="s">
        <v>125</v>
      </c>
      <c r="H231" s="227">
        <v>18</v>
      </c>
      <c r="I231" s="254">
        <v>0</v>
      </c>
      <c r="J231" s="228">
        <f>ROUND(I231*H231,2)</f>
        <v>0</v>
      </c>
      <c r="K231" s="94"/>
      <c r="L231" s="27"/>
      <c r="M231" s="95" t="s">
        <v>1</v>
      </c>
      <c r="N231" s="81" t="s">
        <v>38</v>
      </c>
      <c r="O231" s="96">
        <v>0.24399999999999999</v>
      </c>
      <c r="P231" s="96">
        <f>O231*H231</f>
        <v>4.3919999999999995</v>
      </c>
      <c r="Q231" s="96">
        <v>0</v>
      </c>
      <c r="R231" s="96">
        <f>Q231*H231</f>
        <v>0</v>
      </c>
      <c r="S231" s="96">
        <v>0</v>
      </c>
      <c r="T231" s="97">
        <f>S231*H231</f>
        <v>0</v>
      </c>
      <c r="AR231" s="98" t="s">
        <v>315</v>
      </c>
      <c r="AT231" s="98" t="s">
        <v>122</v>
      </c>
      <c r="AU231" s="98" t="s">
        <v>83</v>
      </c>
      <c r="AY231" s="16" t="s">
        <v>120</v>
      </c>
      <c r="BE231" s="99">
        <f>IF(N231="základní",J231,0)</f>
        <v>0</v>
      </c>
      <c r="BF231" s="99">
        <f>IF(N231="snížená",J231,0)</f>
        <v>0</v>
      </c>
      <c r="BG231" s="99">
        <f>IF(N231="zákl. přenesená",J231,0)</f>
        <v>0</v>
      </c>
      <c r="BH231" s="99">
        <f>IF(N231="sníž. přenesená",J231,0)</f>
        <v>0</v>
      </c>
      <c r="BI231" s="99">
        <f>IF(N231="nulová",J231,0)</f>
        <v>0</v>
      </c>
      <c r="BJ231" s="16" t="s">
        <v>81</v>
      </c>
      <c r="BK231" s="99">
        <f>ROUND(I231*H231,2)</f>
        <v>0</v>
      </c>
      <c r="BL231" s="16" t="s">
        <v>315</v>
      </c>
      <c r="BM231" s="98" t="s">
        <v>346</v>
      </c>
    </row>
    <row r="232" spans="2:65" s="12" customFormat="1" x14ac:dyDescent="0.2">
      <c r="B232" s="229"/>
      <c r="C232" s="230"/>
      <c r="D232" s="231" t="s">
        <v>132</v>
      </c>
      <c r="E232" s="232" t="s">
        <v>1</v>
      </c>
      <c r="F232" s="233" t="s">
        <v>347</v>
      </c>
      <c r="G232" s="230"/>
      <c r="H232" s="234">
        <v>13</v>
      </c>
      <c r="I232" s="250"/>
      <c r="J232" s="230"/>
      <c r="L232" s="100"/>
      <c r="M232" s="102"/>
      <c r="T232" s="103"/>
      <c r="AT232" s="101" t="s">
        <v>132</v>
      </c>
      <c r="AU232" s="101" t="s">
        <v>83</v>
      </c>
      <c r="AV232" s="12" t="s">
        <v>83</v>
      </c>
      <c r="AW232" s="12" t="s">
        <v>29</v>
      </c>
      <c r="AX232" s="12" t="s">
        <v>73</v>
      </c>
      <c r="AY232" s="101" t="s">
        <v>120</v>
      </c>
    </row>
    <row r="233" spans="2:65" s="12" customFormat="1" x14ac:dyDescent="0.2">
      <c r="B233" s="229"/>
      <c r="C233" s="230"/>
      <c r="D233" s="231" t="s">
        <v>132</v>
      </c>
      <c r="E233" s="232" t="s">
        <v>1</v>
      </c>
      <c r="F233" s="233" t="s">
        <v>348</v>
      </c>
      <c r="G233" s="230"/>
      <c r="H233" s="234">
        <v>5</v>
      </c>
      <c r="I233" s="250"/>
      <c r="J233" s="230"/>
      <c r="L233" s="100"/>
      <c r="M233" s="102"/>
      <c r="T233" s="103"/>
      <c r="AT233" s="101" t="s">
        <v>132</v>
      </c>
      <c r="AU233" s="101" t="s">
        <v>83</v>
      </c>
      <c r="AV233" s="12" t="s">
        <v>83</v>
      </c>
      <c r="AW233" s="12" t="s">
        <v>29</v>
      </c>
      <c r="AX233" s="12" t="s">
        <v>73</v>
      </c>
      <c r="AY233" s="101" t="s">
        <v>120</v>
      </c>
    </row>
    <row r="234" spans="2:65" s="13" customFormat="1" x14ac:dyDescent="0.2">
      <c r="B234" s="235"/>
      <c r="C234" s="236"/>
      <c r="D234" s="231" t="s">
        <v>132</v>
      </c>
      <c r="E234" s="237" t="s">
        <v>1</v>
      </c>
      <c r="F234" s="238" t="s">
        <v>135</v>
      </c>
      <c r="G234" s="236"/>
      <c r="H234" s="239">
        <v>18</v>
      </c>
      <c r="I234" s="251"/>
      <c r="J234" s="236"/>
      <c r="L234" s="104"/>
      <c r="M234" s="106"/>
      <c r="T234" s="107"/>
      <c r="AT234" s="105" t="s">
        <v>132</v>
      </c>
      <c r="AU234" s="105" t="s">
        <v>83</v>
      </c>
      <c r="AV234" s="13" t="s">
        <v>126</v>
      </c>
      <c r="AW234" s="13" t="s">
        <v>29</v>
      </c>
      <c r="AX234" s="13" t="s">
        <v>81</v>
      </c>
      <c r="AY234" s="105" t="s">
        <v>120</v>
      </c>
    </row>
    <row r="235" spans="2:65" s="1" customFormat="1" ht="16.5" customHeight="1" x14ac:dyDescent="0.2">
      <c r="B235" s="158"/>
      <c r="C235" s="244" t="s">
        <v>349</v>
      </c>
      <c r="D235" s="244" t="s">
        <v>238</v>
      </c>
      <c r="E235" s="245" t="s">
        <v>350</v>
      </c>
      <c r="F235" s="246" t="s">
        <v>351</v>
      </c>
      <c r="G235" s="247" t="s">
        <v>314</v>
      </c>
      <c r="H235" s="248">
        <v>4</v>
      </c>
      <c r="I235" s="255">
        <v>0</v>
      </c>
      <c r="J235" s="249">
        <f t="shared" ref="J235:J252" si="0">ROUND(I235*H235,2)</f>
        <v>0</v>
      </c>
      <c r="K235" s="112"/>
      <c r="L235" s="113"/>
      <c r="M235" s="114" t="s">
        <v>1</v>
      </c>
      <c r="N235" s="115" t="s">
        <v>38</v>
      </c>
      <c r="O235" s="96">
        <v>0</v>
      </c>
      <c r="P235" s="96">
        <f t="shared" ref="P235:P252" si="1">O235*H235</f>
        <v>0</v>
      </c>
      <c r="Q235" s="96">
        <v>1.8000000000000001E-4</v>
      </c>
      <c r="R235" s="96">
        <f t="shared" ref="R235:R252" si="2">Q235*H235</f>
        <v>7.2000000000000005E-4</v>
      </c>
      <c r="S235" s="96">
        <v>0</v>
      </c>
      <c r="T235" s="97">
        <f t="shared" ref="T235:T252" si="3">S235*H235</f>
        <v>0</v>
      </c>
      <c r="AR235" s="98" t="s">
        <v>320</v>
      </c>
      <c r="AT235" s="98" t="s">
        <v>238</v>
      </c>
      <c r="AU235" s="98" t="s">
        <v>83</v>
      </c>
      <c r="AY235" s="16" t="s">
        <v>120</v>
      </c>
      <c r="BE235" s="99">
        <f t="shared" ref="BE235:BE252" si="4">IF(N235="základní",J235,0)</f>
        <v>0</v>
      </c>
      <c r="BF235" s="99">
        <f t="shared" ref="BF235:BF252" si="5">IF(N235="snížená",J235,0)</f>
        <v>0</v>
      </c>
      <c r="BG235" s="99">
        <f t="shared" ref="BG235:BG252" si="6">IF(N235="zákl. přenesená",J235,0)</f>
        <v>0</v>
      </c>
      <c r="BH235" s="99">
        <f t="shared" ref="BH235:BH252" si="7">IF(N235="sníž. přenesená",J235,0)</f>
        <v>0</v>
      </c>
      <c r="BI235" s="99">
        <f t="shared" ref="BI235:BI252" si="8">IF(N235="nulová",J235,0)</f>
        <v>0</v>
      </c>
      <c r="BJ235" s="16" t="s">
        <v>81</v>
      </c>
      <c r="BK235" s="99">
        <f t="shared" ref="BK235:BK252" si="9">ROUND(I235*H235,2)</f>
        <v>0</v>
      </c>
      <c r="BL235" s="16" t="s">
        <v>320</v>
      </c>
      <c r="BM235" s="98" t="s">
        <v>352</v>
      </c>
    </row>
    <row r="236" spans="2:65" s="1" customFormat="1" ht="16.5" customHeight="1" x14ac:dyDescent="0.2">
      <c r="B236" s="158"/>
      <c r="C236" s="244" t="s">
        <v>353</v>
      </c>
      <c r="D236" s="244" t="s">
        <v>238</v>
      </c>
      <c r="E236" s="245" t="s">
        <v>354</v>
      </c>
      <c r="F236" s="246" t="s">
        <v>355</v>
      </c>
      <c r="G236" s="247" t="s">
        <v>314</v>
      </c>
      <c r="H236" s="248">
        <v>2</v>
      </c>
      <c r="I236" s="255">
        <v>0</v>
      </c>
      <c r="J236" s="249">
        <f t="shared" si="0"/>
        <v>0</v>
      </c>
      <c r="K236" s="112"/>
      <c r="L236" s="113"/>
      <c r="M236" s="114" t="s">
        <v>1</v>
      </c>
      <c r="N236" s="115" t="s">
        <v>38</v>
      </c>
      <c r="O236" s="96">
        <v>0</v>
      </c>
      <c r="P236" s="96">
        <f t="shared" si="1"/>
        <v>0</v>
      </c>
      <c r="Q236" s="96">
        <v>2.0000000000000001E-4</v>
      </c>
      <c r="R236" s="96">
        <f t="shared" si="2"/>
        <v>4.0000000000000002E-4</v>
      </c>
      <c r="S236" s="96">
        <v>0</v>
      </c>
      <c r="T236" s="97">
        <f t="shared" si="3"/>
        <v>0</v>
      </c>
      <c r="AR236" s="98" t="s">
        <v>320</v>
      </c>
      <c r="AT236" s="98" t="s">
        <v>238</v>
      </c>
      <c r="AU236" s="98" t="s">
        <v>83</v>
      </c>
      <c r="AY236" s="16" t="s">
        <v>120</v>
      </c>
      <c r="BE236" s="99">
        <f t="shared" si="4"/>
        <v>0</v>
      </c>
      <c r="BF236" s="99">
        <f t="shared" si="5"/>
        <v>0</v>
      </c>
      <c r="BG236" s="99">
        <f t="shared" si="6"/>
        <v>0</v>
      </c>
      <c r="BH236" s="99">
        <f t="shared" si="7"/>
        <v>0</v>
      </c>
      <c r="BI236" s="99">
        <f t="shared" si="8"/>
        <v>0</v>
      </c>
      <c r="BJ236" s="16" t="s">
        <v>81</v>
      </c>
      <c r="BK236" s="99">
        <f t="shared" si="9"/>
        <v>0</v>
      </c>
      <c r="BL236" s="16" t="s">
        <v>320</v>
      </c>
      <c r="BM236" s="98" t="s">
        <v>356</v>
      </c>
    </row>
    <row r="237" spans="2:65" s="1" customFormat="1" ht="16.5" customHeight="1" x14ac:dyDescent="0.2">
      <c r="B237" s="158"/>
      <c r="C237" s="223" t="s">
        <v>357</v>
      </c>
      <c r="D237" s="223" t="s">
        <v>122</v>
      </c>
      <c r="E237" s="224" t="s">
        <v>358</v>
      </c>
      <c r="F237" s="225" t="s">
        <v>359</v>
      </c>
      <c r="G237" s="226" t="s">
        <v>125</v>
      </c>
      <c r="H237" s="227">
        <v>18</v>
      </c>
      <c r="I237" s="254">
        <v>0</v>
      </c>
      <c r="J237" s="228">
        <f t="shared" si="0"/>
        <v>0</v>
      </c>
      <c r="K237" s="94"/>
      <c r="L237" s="27"/>
      <c r="M237" s="95" t="s">
        <v>1</v>
      </c>
      <c r="N237" s="81" t="s">
        <v>38</v>
      </c>
      <c r="O237" s="96">
        <v>0.127</v>
      </c>
      <c r="P237" s="96">
        <f t="shared" si="1"/>
        <v>2.286</v>
      </c>
      <c r="Q237" s="96">
        <v>0</v>
      </c>
      <c r="R237" s="96">
        <f t="shared" si="2"/>
        <v>0</v>
      </c>
      <c r="S237" s="96">
        <v>0</v>
      </c>
      <c r="T237" s="97">
        <f t="shared" si="3"/>
        <v>0</v>
      </c>
      <c r="AR237" s="98" t="s">
        <v>315</v>
      </c>
      <c r="AT237" s="98" t="s">
        <v>122</v>
      </c>
      <c r="AU237" s="98" t="s">
        <v>83</v>
      </c>
      <c r="AY237" s="16" t="s">
        <v>120</v>
      </c>
      <c r="BE237" s="99">
        <f t="shared" si="4"/>
        <v>0</v>
      </c>
      <c r="BF237" s="99">
        <f t="shared" si="5"/>
        <v>0</v>
      </c>
      <c r="BG237" s="99">
        <f t="shared" si="6"/>
        <v>0</v>
      </c>
      <c r="BH237" s="99">
        <f t="shared" si="7"/>
        <v>0</v>
      </c>
      <c r="BI237" s="99">
        <f t="shared" si="8"/>
        <v>0</v>
      </c>
      <c r="BJ237" s="16" t="s">
        <v>81</v>
      </c>
      <c r="BK237" s="99">
        <f t="shared" si="9"/>
        <v>0</v>
      </c>
      <c r="BL237" s="16" t="s">
        <v>315</v>
      </c>
      <c r="BM237" s="98" t="s">
        <v>360</v>
      </c>
    </row>
    <row r="238" spans="2:65" s="1" customFormat="1" ht="16.5" customHeight="1" x14ac:dyDescent="0.2">
      <c r="B238" s="158"/>
      <c r="C238" s="244" t="s">
        <v>361</v>
      </c>
      <c r="D238" s="244" t="s">
        <v>238</v>
      </c>
      <c r="E238" s="245" t="s">
        <v>362</v>
      </c>
      <c r="F238" s="246" t="s">
        <v>363</v>
      </c>
      <c r="G238" s="247" t="s">
        <v>125</v>
      </c>
      <c r="H238" s="248">
        <v>5</v>
      </c>
      <c r="I238" s="255">
        <v>0</v>
      </c>
      <c r="J238" s="249">
        <f t="shared" si="0"/>
        <v>0</v>
      </c>
      <c r="K238" s="112"/>
      <c r="L238" s="113"/>
      <c r="M238" s="114" t="s">
        <v>1</v>
      </c>
      <c r="N238" s="115" t="s">
        <v>38</v>
      </c>
      <c r="O238" s="96">
        <v>0</v>
      </c>
      <c r="P238" s="96">
        <f t="shared" si="1"/>
        <v>0</v>
      </c>
      <c r="Q238" s="96">
        <v>1.4400000000000001E-3</v>
      </c>
      <c r="R238" s="96">
        <f t="shared" si="2"/>
        <v>7.2000000000000007E-3</v>
      </c>
      <c r="S238" s="96">
        <v>0</v>
      </c>
      <c r="T238" s="97">
        <f t="shared" si="3"/>
        <v>0</v>
      </c>
      <c r="AR238" s="98" t="s">
        <v>320</v>
      </c>
      <c r="AT238" s="98" t="s">
        <v>238</v>
      </c>
      <c r="AU238" s="98" t="s">
        <v>83</v>
      </c>
      <c r="AY238" s="16" t="s">
        <v>120</v>
      </c>
      <c r="BE238" s="99">
        <f t="shared" si="4"/>
        <v>0</v>
      </c>
      <c r="BF238" s="99">
        <f t="shared" si="5"/>
        <v>0</v>
      </c>
      <c r="BG238" s="99">
        <f t="shared" si="6"/>
        <v>0</v>
      </c>
      <c r="BH238" s="99">
        <f t="shared" si="7"/>
        <v>0</v>
      </c>
      <c r="BI238" s="99">
        <f t="shared" si="8"/>
        <v>0</v>
      </c>
      <c r="BJ238" s="16" t="s">
        <v>81</v>
      </c>
      <c r="BK238" s="99">
        <f t="shared" si="9"/>
        <v>0</v>
      </c>
      <c r="BL238" s="16" t="s">
        <v>320</v>
      </c>
      <c r="BM238" s="98" t="s">
        <v>364</v>
      </c>
    </row>
    <row r="239" spans="2:65" s="1" customFormat="1" ht="16.5" customHeight="1" x14ac:dyDescent="0.2">
      <c r="B239" s="158"/>
      <c r="C239" s="244" t="s">
        <v>365</v>
      </c>
      <c r="D239" s="244" t="s">
        <v>238</v>
      </c>
      <c r="E239" s="245" t="s">
        <v>366</v>
      </c>
      <c r="F239" s="246" t="s">
        <v>367</v>
      </c>
      <c r="G239" s="247" t="s">
        <v>125</v>
      </c>
      <c r="H239" s="248">
        <v>13</v>
      </c>
      <c r="I239" s="255">
        <v>0</v>
      </c>
      <c r="J239" s="249">
        <f t="shared" si="0"/>
        <v>0</v>
      </c>
      <c r="K239" s="112"/>
      <c r="L239" s="113"/>
      <c r="M239" s="114" t="s">
        <v>1</v>
      </c>
      <c r="N239" s="115" t="s">
        <v>38</v>
      </c>
      <c r="O239" s="96">
        <v>0</v>
      </c>
      <c r="P239" s="96">
        <f t="shared" si="1"/>
        <v>0</v>
      </c>
      <c r="Q239" s="96">
        <v>2.0999999999999999E-3</v>
      </c>
      <c r="R239" s="96">
        <f t="shared" si="2"/>
        <v>2.7299999999999998E-2</v>
      </c>
      <c r="S239" s="96">
        <v>0</v>
      </c>
      <c r="T239" s="97">
        <f t="shared" si="3"/>
        <v>0</v>
      </c>
      <c r="AR239" s="98" t="s">
        <v>320</v>
      </c>
      <c r="AT239" s="98" t="s">
        <v>238</v>
      </c>
      <c r="AU239" s="98" t="s">
        <v>83</v>
      </c>
      <c r="AY239" s="16" t="s">
        <v>120</v>
      </c>
      <c r="BE239" s="99">
        <f t="shared" si="4"/>
        <v>0</v>
      </c>
      <c r="BF239" s="99">
        <f t="shared" si="5"/>
        <v>0</v>
      </c>
      <c r="BG239" s="99">
        <f t="shared" si="6"/>
        <v>0</v>
      </c>
      <c r="BH239" s="99">
        <f t="shared" si="7"/>
        <v>0</v>
      </c>
      <c r="BI239" s="99">
        <f t="shared" si="8"/>
        <v>0</v>
      </c>
      <c r="BJ239" s="16" t="s">
        <v>81</v>
      </c>
      <c r="BK239" s="99">
        <f t="shared" si="9"/>
        <v>0</v>
      </c>
      <c r="BL239" s="16" t="s">
        <v>320</v>
      </c>
      <c r="BM239" s="98" t="s">
        <v>368</v>
      </c>
    </row>
    <row r="240" spans="2:65" s="1" customFormat="1" ht="16.5" customHeight="1" x14ac:dyDescent="0.2">
      <c r="B240" s="158"/>
      <c r="C240" s="223" t="s">
        <v>369</v>
      </c>
      <c r="D240" s="223" t="s">
        <v>122</v>
      </c>
      <c r="E240" s="224" t="s">
        <v>370</v>
      </c>
      <c r="F240" s="225" t="s">
        <v>371</v>
      </c>
      <c r="G240" s="226" t="s">
        <v>125</v>
      </c>
      <c r="H240" s="227">
        <v>126</v>
      </c>
      <c r="I240" s="254">
        <v>0</v>
      </c>
      <c r="J240" s="228">
        <f t="shared" si="0"/>
        <v>0</v>
      </c>
      <c r="K240" s="94"/>
      <c r="L240" s="27"/>
      <c r="M240" s="95" t="s">
        <v>1</v>
      </c>
      <c r="N240" s="81" t="s">
        <v>38</v>
      </c>
      <c r="O240" s="96">
        <v>0.191</v>
      </c>
      <c r="P240" s="96">
        <f t="shared" si="1"/>
        <v>24.065999999999999</v>
      </c>
      <c r="Q240" s="96">
        <v>0</v>
      </c>
      <c r="R240" s="96">
        <f t="shared" si="2"/>
        <v>0</v>
      </c>
      <c r="S240" s="96">
        <v>0</v>
      </c>
      <c r="T240" s="97">
        <f t="shared" si="3"/>
        <v>0</v>
      </c>
      <c r="AR240" s="98" t="s">
        <v>315</v>
      </c>
      <c r="AT240" s="98" t="s">
        <v>122</v>
      </c>
      <c r="AU240" s="98" t="s">
        <v>83</v>
      </c>
      <c r="AY240" s="16" t="s">
        <v>120</v>
      </c>
      <c r="BE240" s="99">
        <f t="shared" si="4"/>
        <v>0</v>
      </c>
      <c r="BF240" s="99">
        <f t="shared" si="5"/>
        <v>0</v>
      </c>
      <c r="BG240" s="99">
        <f t="shared" si="6"/>
        <v>0</v>
      </c>
      <c r="BH240" s="99">
        <f t="shared" si="7"/>
        <v>0</v>
      </c>
      <c r="BI240" s="99">
        <f t="shared" si="8"/>
        <v>0</v>
      </c>
      <c r="BJ240" s="16" t="s">
        <v>81</v>
      </c>
      <c r="BK240" s="99">
        <f t="shared" si="9"/>
        <v>0</v>
      </c>
      <c r="BL240" s="16" t="s">
        <v>315</v>
      </c>
      <c r="BM240" s="98" t="s">
        <v>372</v>
      </c>
    </row>
    <row r="241" spans="2:65" s="1" customFormat="1" ht="16.5" customHeight="1" x14ac:dyDescent="0.2">
      <c r="B241" s="158"/>
      <c r="C241" s="244" t="s">
        <v>373</v>
      </c>
      <c r="D241" s="244" t="s">
        <v>238</v>
      </c>
      <c r="E241" s="245" t="s">
        <v>374</v>
      </c>
      <c r="F241" s="246" t="s">
        <v>375</v>
      </c>
      <c r="G241" s="247" t="s">
        <v>125</v>
      </c>
      <c r="H241" s="248">
        <v>126</v>
      </c>
      <c r="I241" s="255">
        <v>0</v>
      </c>
      <c r="J241" s="249">
        <f t="shared" si="0"/>
        <v>0</v>
      </c>
      <c r="K241" s="112"/>
      <c r="L241" s="113"/>
      <c r="M241" s="114" t="s">
        <v>1</v>
      </c>
      <c r="N241" s="115" t="s">
        <v>38</v>
      </c>
      <c r="O241" s="96">
        <v>0</v>
      </c>
      <c r="P241" s="96">
        <f t="shared" si="1"/>
        <v>0</v>
      </c>
      <c r="Q241" s="96">
        <v>1.0499999999999999E-3</v>
      </c>
      <c r="R241" s="96">
        <f t="shared" si="2"/>
        <v>0.1323</v>
      </c>
      <c r="S241" s="96">
        <v>0</v>
      </c>
      <c r="T241" s="97">
        <f t="shared" si="3"/>
        <v>0</v>
      </c>
      <c r="AR241" s="98" t="s">
        <v>320</v>
      </c>
      <c r="AT241" s="98" t="s">
        <v>238</v>
      </c>
      <c r="AU241" s="98" t="s">
        <v>83</v>
      </c>
      <c r="AY241" s="16" t="s">
        <v>120</v>
      </c>
      <c r="BE241" s="99">
        <f t="shared" si="4"/>
        <v>0</v>
      </c>
      <c r="BF241" s="99">
        <f t="shared" si="5"/>
        <v>0</v>
      </c>
      <c r="BG241" s="99">
        <f t="shared" si="6"/>
        <v>0</v>
      </c>
      <c r="BH241" s="99">
        <f t="shared" si="7"/>
        <v>0</v>
      </c>
      <c r="BI241" s="99">
        <f t="shared" si="8"/>
        <v>0</v>
      </c>
      <c r="BJ241" s="16" t="s">
        <v>81</v>
      </c>
      <c r="BK241" s="99">
        <f t="shared" si="9"/>
        <v>0</v>
      </c>
      <c r="BL241" s="16" t="s">
        <v>320</v>
      </c>
      <c r="BM241" s="98" t="s">
        <v>376</v>
      </c>
    </row>
    <row r="242" spans="2:65" s="1" customFormat="1" ht="16.5" customHeight="1" x14ac:dyDescent="0.2">
      <c r="B242" s="158"/>
      <c r="C242" s="223" t="s">
        <v>377</v>
      </c>
      <c r="D242" s="223" t="s">
        <v>122</v>
      </c>
      <c r="E242" s="224" t="s">
        <v>378</v>
      </c>
      <c r="F242" s="225" t="s">
        <v>379</v>
      </c>
      <c r="G242" s="226" t="s">
        <v>314</v>
      </c>
      <c r="H242" s="227">
        <v>5</v>
      </c>
      <c r="I242" s="254">
        <v>0</v>
      </c>
      <c r="J242" s="228">
        <f t="shared" si="0"/>
        <v>0</v>
      </c>
      <c r="K242" s="94"/>
      <c r="L242" s="27"/>
      <c r="M242" s="95" t="s">
        <v>1</v>
      </c>
      <c r="N242" s="81" t="s">
        <v>38</v>
      </c>
      <c r="O242" s="96">
        <v>0.52100000000000002</v>
      </c>
      <c r="P242" s="96">
        <f t="shared" si="1"/>
        <v>2.605</v>
      </c>
      <c r="Q242" s="96">
        <v>0</v>
      </c>
      <c r="R242" s="96">
        <f t="shared" si="2"/>
        <v>0</v>
      </c>
      <c r="S242" s="96">
        <v>0</v>
      </c>
      <c r="T242" s="97">
        <f t="shared" si="3"/>
        <v>0</v>
      </c>
      <c r="AR242" s="98" t="s">
        <v>315</v>
      </c>
      <c r="AT242" s="98" t="s">
        <v>122</v>
      </c>
      <c r="AU242" s="98" t="s">
        <v>83</v>
      </c>
      <c r="AY242" s="16" t="s">
        <v>120</v>
      </c>
      <c r="BE242" s="99">
        <f t="shared" si="4"/>
        <v>0</v>
      </c>
      <c r="BF242" s="99">
        <f t="shared" si="5"/>
        <v>0</v>
      </c>
      <c r="BG242" s="99">
        <f t="shared" si="6"/>
        <v>0</v>
      </c>
      <c r="BH242" s="99">
        <f t="shared" si="7"/>
        <v>0</v>
      </c>
      <c r="BI242" s="99">
        <f t="shared" si="8"/>
        <v>0</v>
      </c>
      <c r="BJ242" s="16" t="s">
        <v>81</v>
      </c>
      <c r="BK242" s="99">
        <f t="shared" si="9"/>
        <v>0</v>
      </c>
      <c r="BL242" s="16" t="s">
        <v>315</v>
      </c>
      <c r="BM242" s="98" t="s">
        <v>380</v>
      </c>
    </row>
    <row r="243" spans="2:65" s="1" customFormat="1" ht="16.5" customHeight="1" x14ac:dyDescent="0.2">
      <c r="B243" s="158"/>
      <c r="C243" s="244" t="s">
        <v>381</v>
      </c>
      <c r="D243" s="244" t="s">
        <v>238</v>
      </c>
      <c r="E243" s="245" t="s">
        <v>382</v>
      </c>
      <c r="F243" s="246" t="s">
        <v>383</v>
      </c>
      <c r="G243" s="247" t="s">
        <v>314</v>
      </c>
      <c r="H243" s="248">
        <v>2</v>
      </c>
      <c r="I243" s="255">
        <v>0</v>
      </c>
      <c r="J243" s="249">
        <f t="shared" si="0"/>
        <v>0</v>
      </c>
      <c r="K243" s="112"/>
      <c r="L243" s="113"/>
      <c r="M243" s="114" t="s">
        <v>1</v>
      </c>
      <c r="N243" s="115" t="s">
        <v>38</v>
      </c>
      <c r="O243" s="96">
        <v>0</v>
      </c>
      <c r="P243" s="96">
        <f t="shared" si="1"/>
        <v>0</v>
      </c>
      <c r="Q243" s="96">
        <v>2.5999999999999998E-4</v>
      </c>
      <c r="R243" s="96">
        <f t="shared" si="2"/>
        <v>5.1999999999999995E-4</v>
      </c>
      <c r="S243" s="96">
        <v>0</v>
      </c>
      <c r="T243" s="97">
        <f t="shared" si="3"/>
        <v>0</v>
      </c>
      <c r="AR243" s="98" t="s">
        <v>320</v>
      </c>
      <c r="AT243" s="98" t="s">
        <v>238</v>
      </c>
      <c r="AU243" s="98" t="s">
        <v>83</v>
      </c>
      <c r="AY243" s="16" t="s">
        <v>120</v>
      </c>
      <c r="BE243" s="99">
        <f t="shared" si="4"/>
        <v>0</v>
      </c>
      <c r="BF243" s="99">
        <f t="shared" si="5"/>
        <v>0</v>
      </c>
      <c r="BG243" s="99">
        <f t="shared" si="6"/>
        <v>0</v>
      </c>
      <c r="BH243" s="99">
        <f t="shared" si="7"/>
        <v>0</v>
      </c>
      <c r="BI243" s="99">
        <f t="shared" si="8"/>
        <v>0</v>
      </c>
      <c r="BJ243" s="16" t="s">
        <v>81</v>
      </c>
      <c r="BK243" s="99">
        <f t="shared" si="9"/>
        <v>0</v>
      </c>
      <c r="BL243" s="16" t="s">
        <v>320</v>
      </c>
      <c r="BM243" s="98" t="s">
        <v>384</v>
      </c>
    </row>
    <row r="244" spans="2:65" s="1" customFormat="1" ht="16.5" customHeight="1" x14ac:dyDescent="0.2">
      <c r="B244" s="158"/>
      <c r="C244" s="244" t="s">
        <v>385</v>
      </c>
      <c r="D244" s="244" t="s">
        <v>238</v>
      </c>
      <c r="E244" s="245" t="s">
        <v>386</v>
      </c>
      <c r="F244" s="246" t="s">
        <v>387</v>
      </c>
      <c r="G244" s="247" t="s">
        <v>314</v>
      </c>
      <c r="H244" s="248">
        <v>2</v>
      </c>
      <c r="I244" s="255">
        <v>0</v>
      </c>
      <c r="J244" s="249">
        <f t="shared" si="0"/>
        <v>0</v>
      </c>
      <c r="K244" s="112"/>
      <c r="L244" s="113"/>
      <c r="M244" s="114" t="s">
        <v>1</v>
      </c>
      <c r="N244" s="115" t="s">
        <v>38</v>
      </c>
      <c r="O244" s="96">
        <v>0</v>
      </c>
      <c r="P244" s="96">
        <f t="shared" si="1"/>
        <v>0</v>
      </c>
      <c r="Q244" s="96">
        <v>3.2000000000000003E-4</v>
      </c>
      <c r="R244" s="96">
        <f t="shared" si="2"/>
        <v>6.4000000000000005E-4</v>
      </c>
      <c r="S244" s="96">
        <v>0</v>
      </c>
      <c r="T244" s="97">
        <f t="shared" si="3"/>
        <v>0</v>
      </c>
      <c r="AR244" s="98" t="s">
        <v>320</v>
      </c>
      <c r="AT244" s="98" t="s">
        <v>238</v>
      </c>
      <c r="AU244" s="98" t="s">
        <v>83</v>
      </c>
      <c r="AY244" s="16" t="s">
        <v>120</v>
      </c>
      <c r="BE244" s="99">
        <f t="shared" si="4"/>
        <v>0</v>
      </c>
      <c r="BF244" s="99">
        <f t="shared" si="5"/>
        <v>0</v>
      </c>
      <c r="BG244" s="99">
        <f t="shared" si="6"/>
        <v>0</v>
      </c>
      <c r="BH244" s="99">
        <f t="shared" si="7"/>
        <v>0</v>
      </c>
      <c r="BI244" s="99">
        <f t="shared" si="8"/>
        <v>0</v>
      </c>
      <c r="BJ244" s="16" t="s">
        <v>81</v>
      </c>
      <c r="BK244" s="99">
        <f t="shared" si="9"/>
        <v>0</v>
      </c>
      <c r="BL244" s="16" t="s">
        <v>320</v>
      </c>
      <c r="BM244" s="98" t="s">
        <v>388</v>
      </c>
    </row>
    <row r="245" spans="2:65" s="1" customFormat="1" ht="24.15" customHeight="1" x14ac:dyDescent="0.2">
      <c r="B245" s="158"/>
      <c r="C245" s="244" t="s">
        <v>389</v>
      </c>
      <c r="D245" s="244" t="s">
        <v>238</v>
      </c>
      <c r="E245" s="245" t="s">
        <v>390</v>
      </c>
      <c r="F245" s="246" t="s">
        <v>391</v>
      </c>
      <c r="G245" s="247" t="s">
        <v>314</v>
      </c>
      <c r="H245" s="248">
        <v>1</v>
      </c>
      <c r="I245" s="255">
        <v>0</v>
      </c>
      <c r="J245" s="249">
        <f t="shared" si="0"/>
        <v>0</v>
      </c>
      <c r="K245" s="112"/>
      <c r="L245" s="113"/>
      <c r="M245" s="114" t="s">
        <v>1</v>
      </c>
      <c r="N245" s="115" t="s">
        <v>38</v>
      </c>
      <c r="O245" s="96">
        <v>0</v>
      </c>
      <c r="P245" s="96">
        <f t="shared" si="1"/>
        <v>0</v>
      </c>
      <c r="Q245" s="96">
        <v>8.0000000000000007E-5</v>
      </c>
      <c r="R245" s="96">
        <f t="shared" si="2"/>
        <v>8.0000000000000007E-5</v>
      </c>
      <c r="S245" s="96">
        <v>0</v>
      </c>
      <c r="T245" s="97">
        <f t="shared" si="3"/>
        <v>0</v>
      </c>
      <c r="AR245" s="98" t="s">
        <v>320</v>
      </c>
      <c r="AT245" s="98" t="s">
        <v>238</v>
      </c>
      <c r="AU245" s="98" t="s">
        <v>83</v>
      </c>
      <c r="AY245" s="16" t="s">
        <v>120</v>
      </c>
      <c r="BE245" s="99">
        <f t="shared" si="4"/>
        <v>0</v>
      </c>
      <c r="BF245" s="99">
        <f t="shared" si="5"/>
        <v>0</v>
      </c>
      <c r="BG245" s="99">
        <f t="shared" si="6"/>
        <v>0</v>
      </c>
      <c r="BH245" s="99">
        <f t="shared" si="7"/>
        <v>0</v>
      </c>
      <c r="BI245" s="99">
        <f t="shared" si="8"/>
        <v>0</v>
      </c>
      <c r="BJ245" s="16" t="s">
        <v>81</v>
      </c>
      <c r="BK245" s="99">
        <f t="shared" si="9"/>
        <v>0</v>
      </c>
      <c r="BL245" s="16" t="s">
        <v>320</v>
      </c>
      <c r="BM245" s="98" t="s">
        <v>392</v>
      </c>
    </row>
    <row r="246" spans="2:65" s="1" customFormat="1" ht="16.5" customHeight="1" x14ac:dyDescent="0.2">
      <c r="B246" s="158"/>
      <c r="C246" s="223" t="s">
        <v>393</v>
      </c>
      <c r="D246" s="223" t="s">
        <v>122</v>
      </c>
      <c r="E246" s="224" t="s">
        <v>394</v>
      </c>
      <c r="F246" s="225" t="s">
        <v>395</v>
      </c>
      <c r="G246" s="226" t="s">
        <v>314</v>
      </c>
      <c r="H246" s="227">
        <v>1</v>
      </c>
      <c r="I246" s="254">
        <v>0</v>
      </c>
      <c r="J246" s="228">
        <f t="shared" si="0"/>
        <v>0</v>
      </c>
      <c r="K246" s="94"/>
      <c r="L246" s="27"/>
      <c r="M246" s="95" t="s">
        <v>1</v>
      </c>
      <c r="N246" s="81" t="s">
        <v>38</v>
      </c>
      <c r="O246" s="96">
        <v>0.47699999999999998</v>
      </c>
      <c r="P246" s="96">
        <f t="shared" si="1"/>
        <v>0.47699999999999998</v>
      </c>
      <c r="Q246" s="96">
        <v>0</v>
      </c>
      <c r="R246" s="96">
        <f t="shared" si="2"/>
        <v>0</v>
      </c>
      <c r="S246" s="96">
        <v>0</v>
      </c>
      <c r="T246" s="97">
        <f t="shared" si="3"/>
        <v>0</v>
      </c>
      <c r="AR246" s="98" t="s">
        <v>315</v>
      </c>
      <c r="AT246" s="98" t="s">
        <v>122</v>
      </c>
      <c r="AU246" s="98" t="s">
        <v>83</v>
      </c>
      <c r="AY246" s="16" t="s">
        <v>120</v>
      </c>
      <c r="BE246" s="99">
        <f t="shared" si="4"/>
        <v>0</v>
      </c>
      <c r="BF246" s="99">
        <f t="shared" si="5"/>
        <v>0</v>
      </c>
      <c r="BG246" s="99">
        <f t="shared" si="6"/>
        <v>0</v>
      </c>
      <c r="BH246" s="99">
        <f t="shared" si="7"/>
        <v>0</v>
      </c>
      <c r="BI246" s="99">
        <f t="shared" si="8"/>
        <v>0</v>
      </c>
      <c r="BJ246" s="16" t="s">
        <v>81</v>
      </c>
      <c r="BK246" s="99">
        <f t="shared" si="9"/>
        <v>0</v>
      </c>
      <c r="BL246" s="16" t="s">
        <v>315</v>
      </c>
      <c r="BM246" s="98" t="s">
        <v>396</v>
      </c>
    </row>
    <row r="247" spans="2:65" s="1" customFormat="1" ht="16.5" customHeight="1" x14ac:dyDescent="0.2">
      <c r="B247" s="158"/>
      <c r="C247" s="244" t="s">
        <v>397</v>
      </c>
      <c r="D247" s="244" t="s">
        <v>238</v>
      </c>
      <c r="E247" s="245" t="s">
        <v>398</v>
      </c>
      <c r="F247" s="246" t="s">
        <v>399</v>
      </c>
      <c r="G247" s="247" t="s">
        <v>314</v>
      </c>
      <c r="H247" s="248">
        <v>1</v>
      </c>
      <c r="I247" s="255">
        <v>0</v>
      </c>
      <c r="J247" s="249">
        <f t="shared" si="0"/>
        <v>0</v>
      </c>
      <c r="K247" s="112"/>
      <c r="L247" s="113"/>
      <c r="M247" s="114" t="s">
        <v>1</v>
      </c>
      <c r="N247" s="115" t="s">
        <v>38</v>
      </c>
      <c r="O247" s="96">
        <v>0</v>
      </c>
      <c r="P247" s="96">
        <f t="shared" si="1"/>
        <v>0</v>
      </c>
      <c r="Q247" s="96">
        <v>7.0000000000000007E-2</v>
      </c>
      <c r="R247" s="96">
        <f t="shared" si="2"/>
        <v>7.0000000000000007E-2</v>
      </c>
      <c r="S247" s="96">
        <v>0</v>
      </c>
      <c r="T247" s="97">
        <f t="shared" si="3"/>
        <v>0</v>
      </c>
      <c r="AR247" s="98" t="s">
        <v>320</v>
      </c>
      <c r="AT247" s="98" t="s">
        <v>238</v>
      </c>
      <c r="AU247" s="98" t="s">
        <v>83</v>
      </c>
      <c r="AY247" s="16" t="s">
        <v>120</v>
      </c>
      <c r="BE247" s="99">
        <f t="shared" si="4"/>
        <v>0</v>
      </c>
      <c r="BF247" s="99">
        <f t="shared" si="5"/>
        <v>0</v>
      </c>
      <c r="BG247" s="99">
        <f t="shared" si="6"/>
        <v>0</v>
      </c>
      <c r="BH247" s="99">
        <f t="shared" si="7"/>
        <v>0</v>
      </c>
      <c r="BI247" s="99">
        <f t="shared" si="8"/>
        <v>0</v>
      </c>
      <c r="BJ247" s="16" t="s">
        <v>81</v>
      </c>
      <c r="BK247" s="99">
        <f t="shared" si="9"/>
        <v>0</v>
      </c>
      <c r="BL247" s="16" t="s">
        <v>320</v>
      </c>
      <c r="BM247" s="98" t="s">
        <v>400</v>
      </c>
    </row>
    <row r="248" spans="2:65" s="1" customFormat="1" ht="16.5" customHeight="1" x14ac:dyDescent="0.2">
      <c r="B248" s="158"/>
      <c r="C248" s="223" t="s">
        <v>401</v>
      </c>
      <c r="D248" s="223" t="s">
        <v>122</v>
      </c>
      <c r="E248" s="224" t="s">
        <v>402</v>
      </c>
      <c r="F248" s="225" t="s">
        <v>403</v>
      </c>
      <c r="G248" s="226" t="s">
        <v>314</v>
      </c>
      <c r="H248" s="227">
        <v>2</v>
      </c>
      <c r="I248" s="254">
        <v>0</v>
      </c>
      <c r="J248" s="228">
        <f t="shared" si="0"/>
        <v>0</v>
      </c>
      <c r="K248" s="94"/>
      <c r="L248" s="27"/>
      <c r="M248" s="95" t="s">
        <v>1</v>
      </c>
      <c r="N248" s="81" t="s">
        <v>38</v>
      </c>
      <c r="O248" s="96">
        <v>0.47699999999999998</v>
      </c>
      <c r="P248" s="96">
        <f t="shared" si="1"/>
        <v>0.95399999999999996</v>
      </c>
      <c r="Q248" s="96">
        <v>0</v>
      </c>
      <c r="R248" s="96">
        <f t="shared" si="2"/>
        <v>0</v>
      </c>
      <c r="S248" s="96">
        <v>0</v>
      </c>
      <c r="T248" s="97">
        <f t="shared" si="3"/>
        <v>0</v>
      </c>
      <c r="AR248" s="98" t="s">
        <v>315</v>
      </c>
      <c r="AT248" s="98" t="s">
        <v>122</v>
      </c>
      <c r="AU248" s="98" t="s">
        <v>83</v>
      </c>
      <c r="AY248" s="16" t="s">
        <v>120</v>
      </c>
      <c r="BE248" s="99">
        <f t="shared" si="4"/>
        <v>0</v>
      </c>
      <c r="BF248" s="99">
        <f t="shared" si="5"/>
        <v>0</v>
      </c>
      <c r="BG248" s="99">
        <f t="shared" si="6"/>
        <v>0</v>
      </c>
      <c r="BH248" s="99">
        <f t="shared" si="7"/>
        <v>0</v>
      </c>
      <c r="BI248" s="99">
        <f t="shared" si="8"/>
        <v>0</v>
      </c>
      <c r="BJ248" s="16" t="s">
        <v>81</v>
      </c>
      <c r="BK248" s="99">
        <f t="shared" si="9"/>
        <v>0</v>
      </c>
      <c r="BL248" s="16" t="s">
        <v>315</v>
      </c>
      <c r="BM248" s="98" t="s">
        <v>404</v>
      </c>
    </row>
    <row r="249" spans="2:65" s="1" customFormat="1" ht="16.5" customHeight="1" x14ac:dyDescent="0.2">
      <c r="B249" s="158"/>
      <c r="C249" s="244" t="s">
        <v>405</v>
      </c>
      <c r="D249" s="244" t="s">
        <v>238</v>
      </c>
      <c r="E249" s="245" t="s">
        <v>406</v>
      </c>
      <c r="F249" s="246" t="s">
        <v>407</v>
      </c>
      <c r="G249" s="247" t="s">
        <v>314</v>
      </c>
      <c r="H249" s="248">
        <v>2</v>
      </c>
      <c r="I249" s="255">
        <v>0</v>
      </c>
      <c r="J249" s="249">
        <f t="shared" si="0"/>
        <v>0</v>
      </c>
      <c r="K249" s="112"/>
      <c r="L249" s="113"/>
      <c r="M249" s="114" t="s">
        <v>1</v>
      </c>
      <c r="N249" s="115" t="s">
        <v>38</v>
      </c>
      <c r="O249" s="96">
        <v>0</v>
      </c>
      <c r="P249" s="96">
        <f t="shared" si="1"/>
        <v>0</v>
      </c>
      <c r="Q249" s="96">
        <v>7.0000000000000007E-2</v>
      </c>
      <c r="R249" s="96">
        <f t="shared" si="2"/>
        <v>0.14000000000000001</v>
      </c>
      <c r="S249" s="96">
        <v>0</v>
      </c>
      <c r="T249" s="97">
        <f t="shared" si="3"/>
        <v>0</v>
      </c>
      <c r="AR249" s="98" t="s">
        <v>320</v>
      </c>
      <c r="AT249" s="98" t="s">
        <v>238</v>
      </c>
      <c r="AU249" s="98" t="s">
        <v>83</v>
      </c>
      <c r="AY249" s="16" t="s">
        <v>120</v>
      </c>
      <c r="BE249" s="99">
        <f t="shared" si="4"/>
        <v>0</v>
      </c>
      <c r="BF249" s="99">
        <f t="shared" si="5"/>
        <v>0</v>
      </c>
      <c r="BG249" s="99">
        <f t="shared" si="6"/>
        <v>0</v>
      </c>
      <c r="BH249" s="99">
        <f t="shared" si="7"/>
        <v>0</v>
      </c>
      <c r="BI249" s="99">
        <f t="shared" si="8"/>
        <v>0</v>
      </c>
      <c r="BJ249" s="16" t="s">
        <v>81</v>
      </c>
      <c r="BK249" s="99">
        <f t="shared" si="9"/>
        <v>0</v>
      </c>
      <c r="BL249" s="16" t="s">
        <v>320</v>
      </c>
      <c r="BM249" s="98" t="s">
        <v>408</v>
      </c>
    </row>
    <row r="250" spans="2:65" s="1" customFormat="1" ht="16.5" customHeight="1" x14ac:dyDescent="0.2">
      <c r="B250" s="158"/>
      <c r="C250" s="223" t="s">
        <v>409</v>
      </c>
      <c r="D250" s="223" t="s">
        <v>122</v>
      </c>
      <c r="E250" s="224" t="s">
        <v>410</v>
      </c>
      <c r="F250" s="225" t="s">
        <v>411</v>
      </c>
      <c r="G250" s="226" t="s">
        <v>125</v>
      </c>
      <c r="H250" s="227">
        <v>120</v>
      </c>
      <c r="I250" s="254">
        <v>0</v>
      </c>
      <c r="J250" s="228">
        <f t="shared" si="0"/>
        <v>0</v>
      </c>
      <c r="K250" s="94"/>
      <c r="L250" s="27"/>
      <c r="M250" s="95" t="s">
        <v>1</v>
      </c>
      <c r="N250" s="81" t="s">
        <v>38</v>
      </c>
      <c r="O250" s="96">
        <v>1.7999999999999999E-2</v>
      </c>
      <c r="P250" s="96">
        <f t="shared" si="1"/>
        <v>2.1599999999999997</v>
      </c>
      <c r="Q250" s="96">
        <v>0</v>
      </c>
      <c r="R250" s="96">
        <f t="shared" si="2"/>
        <v>0</v>
      </c>
      <c r="S250" s="96">
        <v>0</v>
      </c>
      <c r="T250" s="97">
        <f t="shared" si="3"/>
        <v>0</v>
      </c>
      <c r="AR250" s="98" t="s">
        <v>315</v>
      </c>
      <c r="AT250" s="98" t="s">
        <v>122</v>
      </c>
      <c r="AU250" s="98" t="s">
        <v>83</v>
      </c>
      <c r="AY250" s="16" t="s">
        <v>120</v>
      </c>
      <c r="BE250" s="99">
        <f t="shared" si="4"/>
        <v>0</v>
      </c>
      <c r="BF250" s="99">
        <f t="shared" si="5"/>
        <v>0</v>
      </c>
      <c r="BG250" s="99">
        <f t="shared" si="6"/>
        <v>0</v>
      </c>
      <c r="BH250" s="99">
        <f t="shared" si="7"/>
        <v>0</v>
      </c>
      <c r="BI250" s="99">
        <f t="shared" si="8"/>
        <v>0</v>
      </c>
      <c r="BJ250" s="16" t="s">
        <v>81</v>
      </c>
      <c r="BK250" s="99">
        <f t="shared" si="9"/>
        <v>0</v>
      </c>
      <c r="BL250" s="16" t="s">
        <v>315</v>
      </c>
      <c r="BM250" s="98" t="s">
        <v>412</v>
      </c>
    </row>
    <row r="251" spans="2:65" s="1" customFormat="1" ht="16.5" customHeight="1" x14ac:dyDescent="0.2">
      <c r="B251" s="158"/>
      <c r="C251" s="223" t="s">
        <v>413</v>
      </c>
      <c r="D251" s="223" t="s">
        <v>122</v>
      </c>
      <c r="E251" s="224" t="s">
        <v>414</v>
      </c>
      <c r="F251" s="225" t="s">
        <v>415</v>
      </c>
      <c r="G251" s="226" t="s">
        <v>416</v>
      </c>
      <c r="H251" s="227">
        <v>1</v>
      </c>
      <c r="I251" s="254">
        <v>0</v>
      </c>
      <c r="J251" s="228">
        <f t="shared" si="0"/>
        <v>0</v>
      </c>
      <c r="K251" s="94"/>
      <c r="L251" s="27"/>
      <c r="M251" s="95" t="s">
        <v>1</v>
      </c>
      <c r="N251" s="81" t="s">
        <v>38</v>
      </c>
      <c r="O251" s="96">
        <v>3.9E-2</v>
      </c>
      <c r="P251" s="96">
        <f t="shared" si="1"/>
        <v>3.9E-2</v>
      </c>
      <c r="Q251" s="96">
        <v>0</v>
      </c>
      <c r="R251" s="96">
        <f t="shared" si="2"/>
        <v>0</v>
      </c>
      <c r="S251" s="96">
        <v>0</v>
      </c>
      <c r="T251" s="97">
        <f t="shared" si="3"/>
        <v>0</v>
      </c>
      <c r="AR251" s="98" t="s">
        <v>315</v>
      </c>
      <c r="AT251" s="98" t="s">
        <v>122</v>
      </c>
      <c r="AU251" s="98" t="s">
        <v>83</v>
      </c>
      <c r="AY251" s="16" t="s">
        <v>120</v>
      </c>
      <c r="BE251" s="99">
        <f t="shared" si="4"/>
        <v>0</v>
      </c>
      <c r="BF251" s="99">
        <f t="shared" si="5"/>
        <v>0</v>
      </c>
      <c r="BG251" s="99">
        <f t="shared" si="6"/>
        <v>0</v>
      </c>
      <c r="BH251" s="99">
        <f t="shared" si="7"/>
        <v>0</v>
      </c>
      <c r="BI251" s="99">
        <f t="shared" si="8"/>
        <v>0</v>
      </c>
      <c r="BJ251" s="16" t="s">
        <v>81</v>
      </c>
      <c r="BK251" s="99">
        <f t="shared" si="9"/>
        <v>0</v>
      </c>
      <c r="BL251" s="16" t="s">
        <v>315</v>
      </c>
      <c r="BM251" s="98" t="s">
        <v>417</v>
      </c>
    </row>
    <row r="252" spans="2:65" s="1" customFormat="1" ht="16.5" customHeight="1" x14ac:dyDescent="0.2">
      <c r="B252" s="158"/>
      <c r="C252" s="223" t="s">
        <v>418</v>
      </c>
      <c r="D252" s="223" t="s">
        <v>122</v>
      </c>
      <c r="E252" s="224" t="s">
        <v>419</v>
      </c>
      <c r="F252" s="225" t="s">
        <v>420</v>
      </c>
      <c r="G252" s="226" t="s">
        <v>125</v>
      </c>
      <c r="H252" s="227">
        <v>159</v>
      </c>
      <c r="I252" s="254">
        <v>0</v>
      </c>
      <c r="J252" s="228">
        <f t="shared" si="0"/>
        <v>0</v>
      </c>
      <c r="K252" s="94"/>
      <c r="L252" s="27"/>
      <c r="M252" s="95" t="s">
        <v>1</v>
      </c>
      <c r="N252" s="81" t="s">
        <v>38</v>
      </c>
      <c r="O252" s="96">
        <v>1.4999999999999999E-2</v>
      </c>
      <c r="P252" s="96">
        <f t="shared" si="1"/>
        <v>2.3849999999999998</v>
      </c>
      <c r="Q252" s="96">
        <v>0</v>
      </c>
      <c r="R252" s="96">
        <f t="shared" si="2"/>
        <v>0</v>
      </c>
      <c r="S252" s="96">
        <v>0</v>
      </c>
      <c r="T252" s="97">
        <f t="shared" si="3"/>
        <v>0</v>
      </c>
      <c r="AR252" s="98" t="s">
        <v>315</v>
      </c>
      <c r="AT252" s="98" t="s">
        <v>122</v>
      </c>
      <c r="AU252" s="98" t="s">
        <v>83</v>
      </c>
      <c r="AY252" s="16" t="s">
        <v>120</v>
      </c>
      <c r="BE252" s="99">
        <f t="shared" si="4"/>
        <v>0</v>
      </c>
      <c r="BF252" s="99">
        <f t="shared" si="5"/>
        <v>0</v>
      </c>
      <c r="BG252" s="99">
        <f t="shared" si="6"/>
        <v>0</v>
      </c>
      <c r="BH252" s="99">
        <f t="shared" si="7"/>
        <v>0</v>
      </c>
      <c r="BI252" s="99">
        <f t="shared" si="8"/>
        <v>0</v>
      </c>
      <c r="BJ252" s="16" t="s">
        <v>81</v>
      </c>
      <c r="BK252" s="99">
        <f t="shared" si="9"/>
        <v>0</v>
      </c>
      <c r="BL252" s="16" t="s">
        <v>315</v>
      </c>
      <c r="BM252" s="98" t="s">
        <v>421</v>
      </c>
    </row>
    <row r="253" spans="2:65" s="12" customFormat="1" x14ac:dyDescent="0.2">
      <c r="B253" s="229"/>
      <c r="C253" s="230"/>
      <c r="D253" s="231" t="s">
        <v>132</v>
      </c>
      <c r="E253" s="232" t="s">
        <v>1</v>
      </c>
      <c r="F253" s="233" t="s">
        <v>422</v>
      </c>
      <c r="G253" s="230"/>
      <c r="H253" s="234">
        <v>120</v>
      </c>
      <c r="I253" s="250"/>
      <c r="J253" s="230"/>
      <c r="L253" s="100"/>
      <c r="M253" s="102"/>
      <c r="T253" s="103"/>
      <c r="AT253" s="101" t="s">
        <v>132</v>
      </c>
      <c r="AU253" s="101" t="s">
        <v>83</v>
      </c>
      <c r="AV253" s="12" t="s">
        <v>83</v>
      </c>
      <c r="AW253" s="12" t="s">
        <v>29</v>
      </c>
      <c r="AX253" s="12" t="s">
        <v>73</v>
      </c>
      <c r="AY253" s="101" t="s">
        <v>120</v>
      </c>
    </row>
    <row r="254" spans="2:65" s="12" customFormat="1" x14ac:dyDescent="0.2">
      <c r="B254" s="229"/>
      <c r="C254" s="230"/>
      <c r="D254" s="231" t="s">
        <v>132</v>
      </c>
      <c r="E254" s="232" t="s">
        <v>1</v>
      </c>
      <c r="F254" s="233" t="s">
        <v>423</v>
      </c>
      <c r="G254" s="230"/>
      <c r="H254" s="234">
        <v>39</v>
      </c>
      <c r="I254" s="250"/>
      <c r="J254" s="230"/>
      <c r="L254" s="100"/>
      <c r="M254" s="102"/>
      <c r="T254" s="103"/>
      <c r="AT254" s="101" t="s">
        <v>132</v>
      </c>
      <c r="AU254" s="101" t="s">
        <v>83</v>
      </c>
      <c r="AV254" s="12" t="s">
        <v>83</v>
      </c>
      <c r="AW254" s="12" t="s">
        <v>29</v>
      </c>
      <c r="AX254" s="12" t="s">
        <v>73</v>
      </c>
      <c r="AY254" s="101" t="s">
        <v>120</v>
      </c>
    </row>
    <row r="255" spans="2:65" s="13" customFormat="1" x14ac:dyDescent="0.2">
      <c r="B255" s="235"/>
      <c r="C255" s="236"/>
      <c r="D255" s="231" t="s">
        <v>132</v>
      </c>
      <c r="E255" s="237" t="s">
        <v>1</v>
      </c>
      <c r="F255" s="238" t="s">
        <v>135</v>
      </c>
      <c r="G255" s="236"/>
      <c r="H255" s="239">
        <v>159</v>
      </c>
      <c r="I255" s="251"/>
      <c r="J255" s="236"/>
      <c r="L255" s="104"/>
      <c r="M255" s="106"/>
      <c r="T255" s="107"/>
      <c r="AT255" s="105" t="s">
        <v>132</v>
      </c>
      <c r="AU255" s="105" t="s">
        <v>83</v>
      </c>
      <c r="AV255" s="13" t="s">
        <v>126</v>
      </c>
      <c r="AW255" s="13" t="s">
        <v>29</v>
      </c>
      <c r="AX255" s="13" t="s">
        <v>81</v>
      </c>
      <c r="AY255" s="105" t="s">
        <v>120</v>
      </c>
    </row>
    <row r="256" spans="2:65" s="1" customFormat="1" ht="16.5" customHeight="1" x14ac:dyDescent="0.2">
      <c r="B256" s="158"/>
      <c r="C256" s="223" t="s">
        <v>424</v>
      </c>
      <c r="D256" s="223" t="s">
        <v>122</v>
      </c>
      <c r="E256" s="224" t="s">
        <v>425</v>
      </c>
      <c r="F256" s="225" t="s">
        <v>426</v>
      </c>
      <c r="G256" s="226" t="s">
        <v>125</v>
      </c>
      <c r="H256" s="227">
        <v>39</v>
      </c>
      <c r="I256" s="254">
        <v>0</v>
      </c>
      <c r="J256" s="228">
        <f>ROUND(I256*H256,2)</f>
        <v>0</v>
      </c>
      <c r="K256" s="94"/>
      <c r="L256" s="27"/>
      <c r="M256" s="95" t="s">
        <v>1</v>
      </c>
      <c r="N256" s="81" t="s">
        <v>38</v>
      </c>
      <c r="O256" s="96">
        <v>0.14799999999999999</v>
      </c>
      <c r="P256" s="96">
        <f>O256*H256</f>
        <v>5.7719999999999994</v>
      </c>
      <c r="Q256" s="96">
        <v>0</v>
      </c>
      <c r="R256" s="96">
        <f>Q256*H256</f>
        <v>0</v>
      </c>
      <c r="S256" s="96">
        <v>0</v>
      </c>
      <c r="T256" s="97">
        <f>S256*H256</f>
        <v>0</v>
      </c>
      <c r="AR256" s="98" t="s">
        <v>315</v>
      </c>
      <c r="AT256" s="98" t="s">
        <v>122</v>
      </c>
      <c r="AU256" s="98" t="s">
        <v>83</v>
      </c>
      <c r="AY256" s="16" t="s">
        <v>120</v>
      </c>
      <c r="BE256" s="99">
        <f>IF(N256="základní",J256,0)</f>
        <v>0</v>
      </c>
      <c r="BF256" s="99">
        <f>IF(N256="snížená",J256,0)</f>
        <v>0</v>
      </c>
      <c r="BG256" s="99">
        <f>IF(N256="zákl. přenesená",J256,0)</f>
        <v>0</v>
      </c>
      <c r="BH256" s="99">
        <f>IF(N256="sníž. přenesená",J256,0)</f>
        <v>0</v>
      </c>
      <c r="BI256" s="99">
        <f>IF(N256="nulová",J256,0)</f>
        <v>0</v>
      </c>
      <c r="BJ256" s="16" t="s">
        <v>81</v>
      </c>
      <c r="BK256" s="99">
        <f>ROUND(I256*H256,2)</f>
        <v>0</v>
      </c>
      <c r="BL256" s="16" t="s">
        <v>315</v>
      </c>
      <c r="BM256" s="98" t="s">
        <v>427</v>
      </c>
    </row>
    <row r="257" spans="2:65" s="12" customFormat="1" x14ac:dyDescent="0.2">
      <c r="B257" s="229"/>
      <c r="C257" s="230"/>
      <c r="D257" s="231" t="s">
        <v>132</v>
      </c>
      <c r="E257" s="232" t="s">
        <v>1</v>
      </c>
      <c r="F257" s="233" t="s">
        <v>428</v>
      </c>
      <c r="G257" s="230"/>
      <c r="H257" s="234">
        <v>39</v>
      </c>
      <c r="I257" s="250"/>
      <c r="J257" s="230"/>
      <c r="L257" s="100"/>
      <c r="M257" s="102"/>
      <c r="T257" s="103"/>
      <c r="AT257" s="101" t="s">
        <v>132</v>
      </c>
      <c r="AU257" s="101" t="s">
        <v>83</v>
      </c>
      <c r="AV257" s="12" t="s">
        <v>83</v>
      </c>
      <c r="AW257" s="12" t="s">
        <v>29</v>
      </c>
      <c r="AX257" s="12" t="s">
        <v>81</v>
      </c>
      <c r="AY257" s="101" t="s">
        <v>120</v>
      </c>
    </row>
    <row r="258" spans="2:65" s="1" customFormat="1" ht="37.75" customHeight="1" x14ac:dyDescent="0.2">
      <c r="B258" s="158"/>
      <c r="C258" s="223" t="s">
        <v>315</v>
      </c>
      <c r="D258" s="223" t="s">
        <v>122</v>
      </c>
      <c r="E258" s="224" t="s">
        <v>429</v>
      </c>
      <c r="F258" s="225" t="s">
        <v>430</v>
      </c>
      <c r="G258" s="226" t="s">
        <v>416</v>
      </c>
      <c r="H258" s="227">
        <v>1</v>
      </c>
      <c r="I258" s="254">
        <v>0</v>
      </c>
      <c r="J258" s="228">
        <f t="shared" ref="J258:J263" si="10">ROUND(I258*H258,2)</f>
        <v>0</v>
      </c>
      <c r="K258" s="94"/>
      <c r="L258" s="27"/>
      <c r="M258" s="95" t="s">
        <v>1</v>
      </c>
      <c r="N258" s="81" t="s">
        <v>38</v>
      </c>
      <c r="O258" s="96">
        <v>1.4999999999999999E-2</v>
      </c>
      <c r="P258" s="96">
        <f t="shared" ref="P258:P263" si="11">O258*H258</f>
        <v>1.4999999999999999E-2</v>
      </c>
      <c r="Q258" s="96">
        <v>0</v>
      </c>
      <c r="R258" s="96">
        <f t="shared" ref="R258:R263" si="12">Q258*H258</f>
        <v>0</v>
      </c>
      <c r="S258" s="96">
        <v>0</v>
      </c>
      <c r="T258" s="97">
        <f t="shared" ref="T258:T263" si="13">S258*H258</f>
        <v>0</v>
      </c>
      <c r="AR258" s="98" t="s">
        <v>315</v>
      </c>
      <c r="AT258" s="98" t="s">
        <v>122</v>
      </c>
      <c r="AU258" s="98" t="s">
        <v>83</v>
      </c>
      <c r="AY258" s="16" t="s">
        <v>120</v>
      </c>
      <c r="BE258" s="99">
        <f t="shared" ref="BE258:BE263" si="14">IF(N258="základní",J258,0)</f>
        <v>0</v>
      </c>
      <c r="BF258" s="99">
        <f t="shared" ref="BF258:BF263" si="15">IF(N258="snížená",J258,0)</f>
        <v>0</v>
      </c>
      <c r="BG258" s="99">
        <f t="shared" ref="BG258:BG263" si="16">IF(N258="zákl. přenesená",J258,0)</f>
        <v>0</v>
      </c>
      <c r="BH258" s="99">
        <f t="shared" ref="BH258:BH263" si="17">IF(N258="sníž. přenesená",J258,0)</f>
        <v>0</v>
      </c>
      <c r="BI258" s="99">
        <f t="shared" ref="BI258:BI263" si="18">IF(N258="nulová",J258,0)</f>
        <v>0</v>
      </c>
      <c r="BJ258" s="16" t="s">
        <v>81</v>
      </c>
      <c r="BK258" s="99">
        <f t="shared" ref="BK258:BK263" si="19">ROUND(I258*H258,2)</f>
        <v>0</v>
      </c>
      <c r="BL258" s="16" t="s">
        <v>315</v>
      </c>
      <c r="BM258" s="98" t="s">
        <v>431</v>
      </c>
    </row>
    <row r="259" spans="2:65" s="1" customFormat="1" ht="16.5" customHeight="1" x14ac:dyDescent="0.2">
      <c r="B259" s="158"/>
      <c r="C259" s="223" t="s">
        <v>432</v>
      </c>
      <c r="D259" s="223" t="s">
        <v>122</v>
      </c>
      <c r="E259" s="224" t="s">
        <v>433</v>
      </c>
      <c r="F259" s="225" t="s">
        <v>434</v>
      </c>
      <c r="G259" s="226" t="s">
        <v>416</v>
      </c>
      <c r="H259" s="227">
        <v>1</v>
      </c>
      <c r="I259" s="254">
        <v>0</v>
      </c>
      <c r="J259" s="228">
        <f t="shared" si="10"/>
        <v>0</v>
      </c>
      <c r="K259" s="94"/>
      <c r="L259" s="27"/>
      <c r="M259" s="95" t="s">
        <v>1</v>
      </c>
      <c r="N259" s="81" t="s">
        <v>38</v>
      </c>
      <c r="O259" s="96">
        <v>18.974</v>
      </c>
      <c r="P259" s="96">
        <f t="shared" si="11"/>
        <v>18.974</v>
      </c>
      <c r="Q259" s="96">
        <v>4.6000000000000001E-4</v>
      </c>
      <c r="R259" s="96">
        <f t="shared" si="12"/>
        <v>4.6000000000000001E-4</v>
      </c>
      <c r="S259" s="96">
        <v>0</v>
      </c>
      <c r="T259" s="97">
        <f t="shared" si="13"/>
        <v>0</v>
      </c>
      <c r="AR259" s="98" t="s">
        <v>315</v>
      </c>
      <c r="AT259" s="98" t="s">
        <v>122</v>
      </c>
      <c r="AU259" s="98" t="s">
        <v>83</v>
      </c>
      <c r="AY259" s="16" t="s">
        <v>120</v>
      </c>
      <c r="BE259" s="99">
        <f t="shared" si="14"/>
        <v>0</v>
      </c>
      <c r="BF259" s="99">
        <f t="shared" si="15"/>
        <v>0</v>
      </c>
      <c r="BG259" s="99">
        <f t="shared" si="16"/>
        <v>0</v>
      </c>
      <c r="BH259" s="99">
        <f t="shared" si="17"/>
        <v>0</v>
      </c>
      <c r="BI259" s="99">
        <f t="shared" si="18"/>
        <v>0</v>
      </c>
      <c r="BJ259" s="16" t="s">
        <v>81</v>
      </c>
      <c r="BK259" s="99">
        <f t="shared" si="19"/>
        <v>0</v>
      </c>
      <c r="BL259" s="16" t="s">
        <v>315</v>
      </c>
      <c r="BM259" s="98" t="s">
        <v>435</v>
      </c>
    </row>
    <row r="260" spans="2:65" s="1" customFormat="1" ht="24.15" customHeight="1" x14ac:dyDescent="0.2">
      <c r="B260" s="158"/>
      <c r="C260" s="223" t="s">
        <v>436</v>
      </c>
      <c r="D260" s="223" t="s">
        <v>122</v>
      </c>
      <c r="E260" s="224" t="s">
        <v>437</v>
      </c>
      <c r="F260" s="225" t="s">
        <v>438</v>
      </c>
      <c r="G260" s="226" t="s">
        <v>416</v>
      </c>
      <c r="H260" s="227">
        <v>1</v>
      </c>
      <c r="I260" s="254">
        <v>0</v>
      </c>
      <c r="J260" s="228">
        <f t="shared" si="10"/>
        <v>0</v>
      </c>
      <c r="K260" s="94"/>
      <c r="L260" s="27"/>
      <c r="M260" s="95" t="s">
        <v>1</v>
      </c>
      <c r="N260" s="81" t="s">
        <v>38</v>
      </c>
      <c r="O260" s="96">
        <v>18.974</v>
      </c>
      <c r="P260" s="96">
        <f t="shared" si="11"/>
        <v>18.974</v>
      </c>
      <c r="Q260" s="96">
        <v>4.6000000000000001E-4</v>
      </c>
      <c r="R260" s="96">
        <f t="shared" si="12"/>
        <v>4.6000000000000001E-4</v>
      </c>
      <c r="S260" s="96">
        <v>0</v>
      </c>
      <c r="T260" s="97">
        <f t="shared" si="13"/>
        <v>0</v>
      </c>
      <c r="AR260" s="98" t="s">
        <v>315</v>
      </c>
      <c r="AT260" s="98" t="s">
        <v>122</v>
      </c>
      <c r="AU260" s="98" t="s">
        <v>83</v>
      </c>
      <c r="AY260" s="16" t="s">
        <v>120</v>
      </c>
      <c r="BE260" s="99">
        <f t="shared" si="14"/>
        <v>0</v>
      </c>
      <c r="BF260" s="99">
        <f t="shared" si="15"/>
        <v>0</v>
      </c>
      <c r="BG260" s="99">
        <f t="shared" si="16"/>
        <v>0</v>
      </c>
      <c r="BH260" s="99">
        <f t="shared" si="17"/>
        <v>0</v>
      </c>
      <c r="BI260" s="99">
        <f t="shared" si="18"/>
        <v>0</v>
      </c>
      <c r="BJ260" s="16" t="s">
        <v>81</v>
      </c>
      <c r="BK260" s="99">
        <f t="shared" si="19"/>
        <v>0</v>
      </c>
      <c r="BL260" s="16" t="s">
        <v>315</v>
      </c>
      <c r="BM260" s="98" t="s">
        <v>439</v>
      </c>
    </row>
    <row r="261" spans="2:65" s="1" customFormat="1" ht="16.5" customHeight="1" x14ac:dyDescent="0.2">
      <c r="B261" s="158"/>
      <c r="C261" s="223" t="s">
        <v>440</v>
      </c>
      <c r="D261" s="223" t="s">
        <v>122</v>
      </c>
      <c r="E261" s="224" t="s">
        <v>441</v>
      </c>
      <c r="F261" s="225" t="s">
        <v>442</v>
      </c>
      <c r="G261" s="226" t="s">
        <v>416</v>
      </c>
      <c r="H261" s="227">
        <v>2</v>
      </c>
      <c r="I261" s="254">
        <v>0</v>
      </c>
      <c r="J261" s="228">
        <f t="shared" si="10"/>
        <v>0</v>
      </c>
      <c r="K261" s="94"/>
      <c r="L261" s="27"/>
      <c r="M261" s="95" t="s">
        <v>1</v>
      </c>
      <c r="N261" s="81" t="s">
        <v>38</v>
      </c>
      <c r="O261" s="96">
        <v>82.567999999999998</v>
      </c>
      <c r="P261" s="96">
        <f t="shared" si="11"/>
        <v>165.136</v>
      </c>
      <c r="Q261" s="96">
        <v>1.167E-2</v>
      </c>
      <c r="R261" s="96">
        <f t="shared" si="12"/>
        <v>2.334E-2</v>
      </c>
      <c r="S261" s="96">
        <v>0</v>
      </c>
      <c r="T261" s="97">
        <f t="shared" si="13"/>
        <v>0</v>
      </c>
      <c r="AR261" s="98" t="s">
        <v>315</v>
      </c>
      <c r="AT261" s="98" t="s">
        <v>122</v>
      </c>
      <c r="AU261" s="98" t="s">
        <v>83</v>
      </c>
      <c r="AY261" s="16" t="s">
        <v>120</v>
      </c>
      <c r="BE261" s="99">
        <f t="shared" si="14"/>
        <v>0</v>
      </c>
      <c r="BF261" s="99">
        <f t="shared" si="15"/>
        <v>0</v>
      </c>
      <c r="BG261" s="99">
        <f t="shared" si="16"/>
        <v>0</v>
      </c>
      <c r="BH261" s="99">
        <f t="shared" si="17"/>
        <v>0</v>
      </c>
      <c r="BI261" s="99">
        <f t="shared" si="18"/>
        <v>0</v>
      </c>
      <c r="BJ261" s="16" t="s">
        <v>81</v>
      </c>
      <c r="BK261" s="99">
        <f t="shared" si="19"/>
        <v>0</v>
      </c>
      <c r="BL261" s="16" t="s">
        <v>315</v>
      </c>
      <c r="BM261" s="98" t="s">
        <v>443</v>
      </c>
    </row>
    <row r="262" spans="2:65" s="1" customFormat="1" ht="16.5" customHeight="1" x14ac:dyDescent="0.2">
      <c r="B262" s="158"/>
      <c r="C262" s="223" t="s">
        <v>444</v>
      </c>
      <c r="D262" s="223" t="s">
        <v>122</v>
      </c>
      <c r="E262" s="224" t="s">
        <v>445</v>
      </c>
      <c r="F262" s="225" t="s">
        <v>446</v>
      </c>
      <c r="G262" s="226" t="s">
        <v>416</v>
      </c>
      <c r="H262" s="227">
        <v>1</v>
      </c>
      <c r="I262" s="254">
        <v>0</v>
      </c>
      <c r="J262" s="228">
        <f t="shared" si="10"/>
        <v>0</v>
      </c>
      <c r="K262" s="94"/>
      <c r="L262" s="27"/>
      <c r="M262" s="95" t="s">
        <v>1</v>
      </c>
      <c r="N262" s="81" t="s">
        <v>38</v>
      </c>
      <c r="O262" s="96">
        <v>82.567999999999998</v>
      </c>
      <c r="P262" s="96">
        <f t="shared" si="11"/>
        <v>82.567999999999998</v>
      </c>
      <c r="Q262" s="96">
        <v>1.167E-2</v>
      </c>
      <c r="R262" s="96">
        <f t="shared" si="12"/>
        <v>1.167E-2</v>
      </c>
      <c r="S262" s="96">
        <v>0</v>
      </c>
      <c r="T262" s="97">
        <f t="shared" si="13"/>
        <v>0</v>
      </c>
      <c r="AR262" s="98" t="s">
        <v>315</v>
      </c>
      <c r="AT262" s="98" t="s">
        <v>122</v>
      </c>
      <c r="AU262" s="98" t="s">
        <v>83</v>
      </c>
      <c r="AY262" s="16" t="s">
        <v>120</v>
      </c>
      <c r="BE262" s="99">
        <f t="shared" si="14"/>
        <v>0</v>
      </c>
      <c r="BF262" s="99">
        <f t="shared" si="15"/>
        <v>0</v>
      </c>
      <c r="BG262" s="99">
        <f t="shared" si="16"/>
        <v>0</v>
      </c>
      <c r="BH262" s="99">
        <f t="shared" si="17"/>
        <v>0</v>
      </c>
      <c r="BI262" s="99">
        <f t="shared" si="18"/>
        <v>0</v>
      </c>
      <c r="BJ262" s="16" t="s">
        <v>81</v>
      </c>
      <c r="BK262" s="99">
        <f t="shared" si="19"/>
        <v>0</v>
      </c>
      <c r="BL262" s="16" t="s">
        <v>315</v>
      </c>
      <c r="BM262" s="98" t="s">
        <v>447</v>
      </c>
    </row>
    <row r="263" spans="2:65" s="1" customFormat="1" ht="21.75" customHeight="1" x14ac:dyDescent="0.2">
      <c r="B263" s="158"/>
      <c r="C263" s="223" t="s">
        <v>448</v>
      </c>
      <c r="D263" s="223" t="s">
        <v>122</v>
      </c>
      <c r="E263" s="224" t="s">
        <v>449</v>
      </c>
      <c r="F263" s="225" t="s">
        <v>450</v>
      </c>
      <c r="G263" s="226" t="s">
        <v>416</v>
      </c>
      <c r="H263" s="227">
        <v>1</v>
      </c>
      <c r="I263" s="254">
        <v>0</v>
      </c>
      <c r="J263" s="228">
        <f t="shared" si="10"/>
        <v>0</v>
      </c>
      <c r="K263" s="94"/>
      <c r="L263" s="27"/>
      <c r="M263" s="95" t="s">
        <v>1</v>
      </c>
      <c r="N263" s="81" t="s">
        <v>38</v>
      </c>
      <c r="O263" s="96">
        <v>82.567999999999998</v>
      </c>
      <c r="P263" s="96">
        <f t="shared" si="11"/>
        <v>82.567999999999998</v>
      </c>
      <c r="Q263" s="96">
        <v>1.167E-2</v>
      </c>
      <c r="R263" s="96">
        <f t="shared" si="12"/>
        <v>1.167E-2</v>
      </c>
      <c r="S263" s="96">
        <v>0</v>
      </c>
      <c r="T263" s="97">
        <f t="shared" si="13"/>
        <v>0</v>
      </c>
      <c r="AR263" s="98" t="s">
        <v>315</v>
      </c>
      <c r="AT263" s="98" t="s">
        <v>122</v>
      </c>
      <c r="AU263" s="98" t="s">
        <v>83</v>
      </c>
      <c r="AY263" s="16" t="s">
        <v>120</v>
      </c>
      <c r="BE263" s="99">
        <f t="shared" si="14"/>
        <v>0</v>
      </c>
      <c r="BF263" s="99">
        <f t="shared" si="15"/>
        <v>0</v>
      </c>
      <c r="BG263" s="99">
        <f t="shared" si="16"/>
        <v>0</v>
      </c>
      <c r="BH263" s="99">
        <f t="shared" si="17"/>
        <v>0</v>
      </c>
      <c r="BI263" s="99">
        <f t="shared" si="18"/>
        <v>0</v>
      </c>
      <c r="BJ263" s="16" t="s">
        <v>81</v>
      </c>
      <c r="BK263" s="99">
        <f t="shared" si="19"/>
        <v>0</v>
      </c>
      <c r="BL263" s="16" t="s">
        <v>315</v>
      </c>
      <c r="BM263" s="98" t="s">
        <v>451</v>
      </c>
    </row>
    <row r="264" spans="2:65" s="11" customFormat="1" ht="22.75" customHeight="1" x14ac:dyDescent="0.25">
      <c r="B264" s="216"/>
      <c r="C264" s="217"/>
      <c r="D264" s="218" t="s">
        <v>72</v>
      </c>
      <c r="E264" s="221" t="s">
        <v>452</v>
      </c>
      <c r="F264" s="221" t="s">
        <v>453</v>
      </c>
      <c r="G264" s="217"/>
      <c r="H264" s="217"/>
      <c r="I264" s="252"/>
      <c r="J264" s="222">
        <f>BK264</f>
        <v>0</v>
      </c>
      <c r="L264" s="87"/>
      <c r="M264" s="89"/>
      <c r="P264" s="90">
        <f>P265</f>
        <v>0.56999999999999995</v>
      </c>
      <c r="R264" s="90">
        <f>R265</f>
        <v>0</v>
      </c>
      <c r="T264" s="91">
        <f>T265</f>
        <v>0</v>
      </c>
      <c r="AR264" s="88" t="s">
        <v>136</v>
      </c>
      <c r="AT264" s="92" t="s">
        <v>72</v>
      </c>
      <c r="AU264" s="92" t="s">
        <v>81</v>
      </c>
      <c r="AY264" s="88" t="s">
        <v>120</v>
      </c>
      <c r="BK264" s="93">
        <f>BK265</f>
        <v>0</v>
      </c>
    </row>
    <row r="265" spans="2:65" s="1" customFormat="1" ht="16.5" customHeight="1" x14ac:dyDescent="0.2">
      <c r="B265" s="158"/>
      <c r="C265" s="223" t="s">
        <v>454</v>
      </c>
      <c r="D265" s="223" t="s">
        <v>122</v>
      </c>
      <c r="E265" s="224" t="s">
        <v>455</v>
      </c>
      <c r="F265" s="225" t="s">
        <v>456</v>
      </c>
      <c r="G265" s="226" t="s">
        <v>416</v>
      </c>
      <c r="H265" s="227">
        <v>1</v>
      </c>
      <c r="I265" s="254">
        <v>0</v>
      </c>
      <c r="J265" s="228">
        <f>ROUND(I265*H265,2)</f>
        <v>0</v>
      </c>
      <c r="K265" s="94"/>
      <c r="L265" s="27"/>
      <c r="M265" s="95" t="s">
        <v>1</v>
      </c>
      <c r="N265" s="81" t="s">
        <v>38</v>
      </c>
      <c r="O265" s="96">
        <v>0.56999999999999995</v>
      </c>
      <c r="P265" s="96">
        <f>O265*H265</f>
        <v>0.56999999999999995</v>
      </c>
      <c r="Q265" s="96">
        <v>0</v>
      </c>
      <c r="R265" s="96">
        <f>Q265*H265</f>
        <v>0</v>
      </c>
      <c r="S265" s="96">
        <v>0</v>
      </c>
      <c r="T265" s="97">
        <f>S265*H265</f>
        <v>0</v>
      </c>
      <c r="AR265" s="98" t="s">
        <v>315</v>
      </c>
      <c r="AT265" s="98" t="s">
        <v>122</v>
      </c>
      <c r="AU265" s="98" t="s">
        <v>83</v>
      </c>
      <c r="AY265" s="16" t="s">
        <v>120</v>
      </c>
      <c r="BE265" s="99">
        <f>IF(N265="základní",J265,0)</f>
        <v>0</v>
      </c>
      <c r="BF265" s="99">
        <f>IF(N265="snížená",J265,0)</f>
        <v>0</v>
      </c>
      <c r="BG265" s="99">
        <f>IF(N265="zákl. přenesená",J265,0)</f>
        <v>0</v>
      </c>
      <c r="BH265" s="99">
        <f>IF(N265="sníž. přenesená",J265,0)</f>
        <v>0</v>
      </c>
      <c r="BI265" s="99">
        <f>IF(N265="nulová",J265,0)</f>
        <v>0</v>
      </c>
      <c r="BJ265" s="16" t="s">
        <v>81</v>
      </c>
      <c r="BK265" s="99">
        <f>ROUND(I265*H265,2)</f>
        <v>0</v>
      </c>
      <c r="BL265" s="16" t="s">
        <v>315</v>
      </c>
      <c r="BM265" s="98" t="s">
        <v>457</v>
      </c>
    </row>
    <row r="266" spans="2:65" s="1" customFormat="1" ht="6.9" customHeight="1" x14ac:dyDescent="0.2">
      <c r="B266" s="189"/>
      <c r="C266" s="190"/>
      <c r="D266" s="190"/>
      <c r="E266" s="190"/>
      <c r="F266" s="190"/>
      <c r="G266" s="190"/>
      <c r="H266" s="190"/>
      <c r="I266" s="190"/>
      <c r="J266" s="190"/>
      <c r="K266" s="39"/>
      <c r="L266" s="27"/>
    </row>
  </sheetData>
  <autoFilter ref="C131:K265" xr:uid="{00000000-0009-0000-0000-000001000000}"/>
  <mergeCells count="9">
    <mergeCell ref="E124:H124"/>
    <mergeCell ref="L2:V2"/>
    <mergeCell ref="E87:H87"/>
    <mergeCell ref="E122:H12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IO04 Přeložka plynovodu</vt:lpstr>
      <vt:lpstr>'IO04 Přeložka plynovodu'!Názvy_tisku</vt:lpstr>
      <vt:lpstr>'Rekapitulace stavby'!Názvy_tisku</vt:lpstr>
      <vt:lpstr>'IO04 Přeložka plynovodu'!Oblast_tisku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MARUSKA\Marie</dc:creator>
  <cp:lastModifiedBy>Mrázek František DiS.</cp:lastModifiedBy>
  <cp:lastPrinted>2023-10-09T06:56:33Z</cp:lastPrinted>
  <dcterms:created xsi:type="dcterms:W3CDTF">2023-08-11T15:16:44Z</dcterms:created>
  <dcterms:modified xsi:type="dcterms:W3CDTF">2023-10-09T06:59:17Z</dcterms:modified>
</cp:coreProperties>
</file>